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4"/>
  </bookViews>
  <sheets>
    <sheet name="Skriveni" sheetId="1" state="hidden" r:id="rId1"/>
    <sheet name="Naslovna" sheetId="2" r:id="rId2"/>
    <sheet name="RefStr" sheetId="3" r:id="rId3"/>
    <sheet name="List1" sheetId="4" r:id="rId4"/>
    <sheet name="Bilanca" sheetId="5" r:id="rId5"/>
    <sheet name="RDG" sheetId="6" r:id="rId6"/>
    <sheet name="Dodatni" sheetId="7" r:id="rId7"/>
    <sheet name="NT_I" sheetId="8" r:id="rId8"/>
    <sheet name="NT_D" sheetId="9" r:id="rId9"/>
    <sheet name="PK" sheetId="10" r:id="rId10"/>
    <sheet name="Kont" sheetId="11" r:id="rId11"/>
    <sheet name="List2" sheetId="12" r:id="rId12"/>
  </sheets>
  <definedNames>
    <definedName name="_xlnm.Print_Titles" localSheetId="4">'Bilanca'!$2:$7</definedName>
    <definedName name="_xlnm.Print_Titles" localSheetId="6">'Dodatni'!$2:$7</definedName>
    <definedName name="_xlnm.Print_Titles" localSheetId="10">'Kont'!$7:$7</definedName>
    <definedName name="_xlnm.Print_Titles" localSheetId="9">'PK'!$A:$H,'PK'!$2:$8</definedName>
    <definedName name="OLE_LINK3" localSheetId="4">'Bilanca'!$A$8</definedName>
    <definedName name="_xlnm.Print_Area" localSheetId="4">'Bilanca'!$A$2:$J$133</definedName>
    <definedName name="_xlnm.Print_Area" localSheetId="6">'Dodatni'!$A$2:$J$88</definedName>
    <definedName name="_xlnm.Print_Area" localSheetId="10">'Kont'!$A$8:$J$119</definedName>
    <definedName name="_xlnm.Print_Area" localSheetId="1">'Naslovna'!$A$2:$J$6</definedName>
    <definedName name="_xlnm.Print_Area" localSheetId="8">'NT_D'!$A$2:$J$52</definedName>
    <definedName name="_xlnm.Print_Area" localSheetId="7">'NT_I'!$A$2:$J$60</definedName>
    <definedName name="_xlnm.Print_Area" localSheetId="9">'PK'!$A$5:$X$64</definedName>
    <definedName name="_xlnm.Print_Area" localSheetId="5">'RDG'!$A$2:$J$105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<sst xmlns="http://schemas.openxmlformats.org/spreadsheetml/2006/main" count="3662" uniqueCount="2966">
  <si>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</si>
  <si>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</si>
  <si>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</si>
  <si>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</si>
  <si>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</si>
  <si>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</si>
  <si>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</si>
  <si>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</si>
  <si>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</si>
  <si>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</si>
  <si>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</si>
  <si>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</si>
  <si>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</si>
  <si>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</si>
  <si>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</si>
  <si>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</si>
  <si>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</si>
  <si>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</si>
  <si>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</si>
  <si>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</si>
  <si>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</si>
  <si>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</si>
  <si>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</si>
  <si>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</si>
  <si>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</si>
  <si>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</si>
  <si>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</si>
  <si>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</si>
  <si>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</si>
  <si>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</si>
  <si>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</si>
  <si>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</si>
  <si>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</si>
  <si>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</si>
  <si>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</si>
  <si>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</si>
  <si>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</si>
  <si>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</si>
  <si>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</si>
  <si>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</si>
  <si>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</si>
  <si>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</si>
  <si>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</si>
  <si>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</si>
  <si>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</si>
  <si>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</si>
  <si>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</si>
  <si>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</si>
  <si>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</si>
  <si>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</si>
  <si>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</si>
  <si>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</si>
  <si>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</si>
  <si>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</si>
  <si>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</si>
  <si>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</si>
  <si>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</si>
  <si>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</si>
  <si>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</si>
  <si>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</si>
  <si>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</si>
  <si>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</si>
  <si>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</si>
  <si>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</si>
  <si>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</si>
  <si>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</si>
  <si>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</si>
  <si>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</si>
  <si>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</si>
  <si>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</si>
  <si>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</si>
  <si>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</si>
  <si>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</si>
  <si>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</si>
  <si>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</si>
  <si>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</si>
  <si>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</si>
  <si>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</si>
  <si>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</si>
  <si>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</si>
  <si>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</si>
  <si>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</si>
  <si>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</si>
  <si>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</si>
  <si>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</si>
  <si>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</si>
  <si>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</si>
  <si>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</si>
  <si>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</si>
  <si>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</si>
  <si>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</si>
  <si>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</si>
  <si>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</si>
  <si>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</si>
  <si>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</si>
  <si>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</si>
  <si>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</si>
  <si>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</si>
  <si>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</si>
  <si>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</si>
  <si>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</si>
  <si>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</si>
  <si>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</si>
  <si>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</si>
  <si>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</si>
  <si>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</si>
  <si>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</si>
  <si>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</si>
  <si>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</si>
  <si>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</si>
  <si>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</si>
  <si>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</si>
  <si>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</si>
  <si>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</si>
  <si>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</si>
  <si>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</si>
  <si>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</si>
  <si>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</si>
  <si>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</si>
  <si>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</si>
  <si>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</si>
  <si>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</si>
  <si>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</si>
  <si>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</si>
  <si>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</si>
  <si>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</si>
  <si>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</si>
  <si>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</si>
  <si>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</si>
  <si>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</si>
  <si>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</si>
  <si>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</si>
  <si>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</si>
  <si>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</si>
  <si>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</si>
  <si>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</si>
  <si>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</si>
  <si>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</si>
  <si>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</si>
  <si>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</si>
  <si>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</si>
  <si>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</si>
  <si>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</si>
  <si>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</si>
  <si>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</si>
  <si>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</si>
  <si>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</si>
  <si>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</si>
  <si>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</si>
  <si>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</si>
  <si>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</si>
  <si>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</si>
  <si>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</si>
  <si>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</si>
  <si>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</si>
  <si>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</si>
  <si>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</si>
  <si>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</si>
  <si>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</si>
  <si>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</si>
  <si>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</si>
  <si>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</si>
  <si>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</si>
  <si>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</si>
  <si>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</si>
  <si>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</si>
  <si>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</si>
  <si>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</si>
  <si>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</si>
  <si>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</si>
  <si>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</si>
  <si>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</si>
  <si>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</si>
  <si>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</si>
  <si>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</si>
  <si>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</si>
  <si>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</si>
  <si>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</si>
  <si>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</si>
  <si>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</si>
  <si>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</si>
  <si>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</si>
  <si>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</si>
  <si>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</si>
  <si>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</si>
  <si>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</si>
  <si>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</si>
  <si>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</si>
  <si>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</si>
  <si>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</si>
  <si>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</si>
  <si>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</si>
  <si>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</si>
  <si>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</si>
  <si>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</si>
  <si>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</si>
  <si>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</si>
  <si>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</si>
  <si>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</si>
  <si>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</si>
  <si>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</si>
  <si>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</si>
  <si>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</si>
  <si>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</si>
  <si>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</si>
  <si>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</si>
  <si>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</si>
  <si>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</si>
  <si>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</si>
  <si>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</si>
  <si>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</si>
  <si>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</si>
  <si>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</si>
  <si>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</si>
  <si>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</si>
  <si>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</si>
  <si>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</si>
  <si>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</si>
  <si>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</si>
  <si>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</si>
  <si>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</si>
  <si>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</si>
  <si>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</si>
  <si>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</si>
  <si>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</si>
  <si>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</si>
  <si>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</si>
  <si>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</si>
  <si>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</si>
  <si>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</si>
  <si>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</si>
  <si>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</si>
  <si>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</si>
  <si>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</si>
  <si>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</si>
  <si>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</si>
  <si>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</si>
  <si>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</si>
  <si>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</si>
  <si>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</si>
  <si>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</si>
  <si>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</si>
  <si>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</si>
  <si>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</si>
  <si>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</si>
  <si>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</si>
  <si>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</si>
  <si>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</si>
  <si>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</si>
  <si>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</si>
  <si>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</si>
  <si>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</si>
  <si>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</si>
  <si>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</si>
  <si>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</si>
  <si>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</si>
  <si>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</si>
  <si>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</si>
  <si>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</si>
  <si>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</si>
  <si>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</si>
  <si>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</si>
  <si>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</si>
  <si>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</si>
  <si>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</si>
  <si>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</si>
  <si>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</si>
  <si>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</si>
  <si>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</si>
  <si>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</si>
  <si>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</si>
  <si>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</si>
  <si>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</si>
  <si>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</si>
  <si>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</si>
  <si>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</si>
  <si>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</si>
  <si>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</si>
  <si>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</si>
  <si>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</si>
  <si>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</si>
  <si>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</si>
  <si>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</si>
  <si>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</si>
  <si>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</si>
  <si>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</si>
  <si>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</si>
  <si>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</si>
  <si>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</si>
  <si>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</si>
  <si>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</si>
  <si>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</si>
  <si>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</si>
  <si>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</si>
  <si>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</si>
  <si>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</si>
  <si>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</si>
  <si>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</si>
  <si>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</si>
  <si>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</si>
  <si>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</si>
  <si>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</si>
  <si>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</si>
  <si>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</si>
  <si>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</si>
  <si>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</si>
  <si>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</si>
  <si>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</si>
  <si>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</si>
  <si>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</si>
  <si>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</si>
  <si>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</si>
  <si>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</si>
  <si>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</si>
  <si>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</si>
  <si>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</si>
  <si>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</si>
  <si>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</si>
  <si>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</si>
  <si>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</si>
  <si>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</si>
  <si>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</si>
  <si>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</si>
  <si>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</si>
  <si>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</si>
  <si>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</si>
  <si>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</si>
  <si>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</si>
  <si>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</si>
  <si>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</si>
  <si>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</si>
  <si>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</si>
  <si>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</si>
  <si>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</si>
  <si>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</si>
  <si>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</si>
  <si>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</si>
  <si>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</si>
  <si>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</si>
  <si>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</si>
  <si>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</si>
  <si>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</si>
  <si>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</si>
  <si>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</si>
  <si>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</si>
  <si>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</si>
  <si>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</si>
  <si>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</si>
  <si>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</si>
  <si>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</si>
  <si>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</si>
  <si>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</si>
  <si>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</si>
  <si>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</si>
  <si>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</si>
  <si>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</si>
  <si>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</si>
  <si>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</si>
  <si>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</si>
  <si>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</si>
  <si>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</si>
  <si>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</si>
  <si>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</si>
  <si>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</si>
  <si>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</si>
  <si>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</si>
  <si>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</si>
  <si>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</si>
  <si>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</si>
  <si>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</si>
  <si>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</si>
  <si>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</si>
  <si>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</si>
  <si>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</si>
  <si>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</si>
  <si>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</si>
  <si>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</si>
  <si>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</si>
  <si>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</si>
  <si>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</si>
  <si>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</si>
  <si>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</si>
  <si>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</si>
  <si>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</si>
  <si>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</si>
  <si>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</si>
  <si>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</si>
  <si>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</si>
  <si>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</si>
  <si>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</si>
  <si>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</si>
  <si>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</si>
  <si>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</si>
  <si>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</si>
  <si>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</si>
  <si>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</si>
  <si>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</si>
  <si>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</si>
  <si>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</si>
  <si>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</si>
  <si>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</si>
  <si>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</si>
  <si>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</si>
  <si>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</si>
  <si>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</si>
  <si>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</si>
  <si>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</si>
  <si>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</si>
  <si>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</si>
  <si>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</si>
  <si>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</si>
  <si>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</si>
  <si>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</si>
  <si>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</si>
  <si>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</si>
  <si>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</si>
  <si>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</si>
  <si>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</si>
  <si>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</si>
  <si>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</si>
  <si>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</si>
  <si>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</si>
  <si>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</si>
  <si>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</si>
  <si>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</si>
  <si>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</si>
  <si>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</si>
  <si>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</si>
  <si>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</si>
  <si>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</si>
  <si>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</si>
  <si>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</si>
  <si>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</si>
  <si>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</si>
  <si>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</si>
  <si>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</si>
  <si>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</si>
  <si>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</si>
  <si>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</si>
  <si>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</si>
  <si>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</si>
  <si>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</si>
  <si>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</si>
  <si>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</si>
  <si>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</si>
  <si>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</si>
  <si>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</si>
  <si>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</si>
  <si>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</si>
  <si>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</si>
  <si>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</si>
  <si>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</si>
  <si>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</si>
  <si>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</si>
  <si>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</si>
  <si>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</si>
  <si>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</si>
  <si>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</si>
  <si>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</si>
  <si>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</si>
  <si>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</si>
  <si>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</si>
  <si>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</si>
  <si>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</si>
  <si>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</si>
  <si>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</si>
  <si>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</si>
  <si>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</si>
  <si>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</si>
  <si>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</si>
  <si>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</si>
  <si>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</si>
  <si>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</si>
  <si>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</si>
  <si>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</si>
  <si>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</si>
  <si>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</si>
  <si>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</si>
  <si>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</si>
  <si>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</si>
  <si>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</si>
  <si>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</si>
  <si>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</si>
  <si>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</si>
  <si>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</si>
  <si>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</si>
  <si>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</si>
  <si>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</si>
  <si>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</si>
  <si>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</si>
  <si>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</si>
  <si>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</si>
  <si>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</si>
  <si>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</si>
  <si>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</si>
  <si>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</si>
  <si>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</si>
  <si>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</si>
  <si>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</si>
  <si>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</si>
  <si>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</si>
  <si>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</si>
  <si>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</si>
  <si>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</si>
  <si>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</si>
  <si>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</si>
  <si>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</si>
  <si>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</si>
  <si>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</si>
  <si>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</si>
  <si>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</si>
  <si>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</si>
  <si>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</si>
  <si>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</si>
  <si>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</si>
  <si>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</si>
  <si>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</si>
  <si>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</si>
  <si>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</si>
  <si>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</si>
  <si>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</si>
  <si>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</si>
  <si>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</si>
  <si>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</si>
  <si>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</si>
  <si>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</si>
  <si>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</si>
  <si>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</si>
  <si>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</si>
  <si>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</si>
  <si>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</si>
  <si>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</si>
  <si>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</si>
  <si>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</si>
  <si>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</si>
  <si>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</si>
  <si>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</si>
  <si>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</si>
  <si>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</si>
  <si>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</si>
  <si>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</si>
  <si>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</si>
  <si>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</si>
  <si>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</si>
  <si>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</si>
  <si>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</si>
  <si>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</si>
  <si>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</si>
  <si>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</si>
  <si>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</si>
  <si>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</si>
  <si>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</si>
  <si>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</si>
  <si>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</si>
  <si>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</si>
  <si>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</si>
  <si>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</si>
  <si>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</si>
  <si>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</si>
  <si>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</si>
  <si>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</si>
  <si>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</si>
  <si>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</si>
  <si>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</si>
  <si>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</si>
  <si>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</si>
  <si>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</si>
  <si>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</si>
  <si>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</si>
  <si>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</si>
  <si>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</si>
  <si>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</si>
  <si>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</si>
  <si>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</si>
  <si>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</si>
  <si>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</si>
  <si>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</si>
  <si>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</si>
  <si>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</si>
  <si>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</si>
  <si>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</si>
  <si>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</si>
  <si>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</si>
  <si>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</si>
  <si>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</si>
  <si>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</si>
  <si>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</si>
  <si>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</si>
  <si>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</si>
  <si>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</si>
  <si>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</si>
  <si>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</si>
  <si>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</si>
  <si>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</si>
  <si>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</si>
  <si>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</si>
  <si>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</si>
  <si>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</si>
  <si>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</si>
  <si>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</si>
  <si>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</si>
  <si>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</si>
  <si>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</si>
  <si>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</si>
  <si>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</si>
  <si>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</si>
  <si>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</si>
  <si>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</si>
  <si>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</si>
  <si>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</si>
  <si>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</si>
  <si>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</si>
  <si>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</si>
  <si>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</si>
  <si>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</si>
  <si>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</si>
  <si>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</si>
  <si>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</si>
  <si>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</si>
  <si>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</si>
  <si>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</si>
  <si>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</si>
  <si>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</si>
  <si>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</si>
  <si>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</si>
  <si>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</si>
  <si>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</si>
  <si>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</si>
  <si>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</si>
  <si>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</si>
  <si>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</si>
  <si>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</si>
  <si>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</si>
  <si>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</si>
  <si>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</si>
  <si>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</si>
  <si>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</si>
  <si>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</si>
  <si>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</si>
  <si>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</si>
  <si>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</si>
  <si>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</si>
  <si>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</si>
  <si>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</si>
  <si>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</si>
  <si>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</si>
  <si>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</si>
  <si>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</si>
  <si>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</si>
  <si>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</si>
  <si>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</si>
  <si>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</si>
  <si>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</si>
  <si>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</si>
  <si>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</si>
  <si>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</si>
  <si>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</si>
  <si>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</si>
  <si>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</si>
  <si>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</si>
  <si>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</si>
  <si>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</si>
  <si>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</si>
  <si>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</si>
  <si>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</si>
  <si>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</si>
  <si>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</si>
  <si>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</si>
  <si>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</si>
  <si>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</si>
  <si>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</si>
  <si>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</si>
  <si>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</si>
  <si>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</si>
  <si>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</si>
  <si>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</si>
  <si>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</si>
  <si>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</si>
  <si>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</si>
  <si>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</si>
  <si>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</si>
  <si>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</si>
  <si>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</si>
  <si>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</si>
  <si>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</si>
  <si>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</si>
  <si>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</si>
  <si>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</si>
  <si>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</si>
  <si>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</si>
  <si>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</si>
  <si>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</si>
  <si>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</si>
  <si>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</si>
  <si>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</si>
  <si>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</si>
  <si>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</si>
  <si>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</si>
  <si>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</si>
  <si>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</si>
  <si>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</si>
  <si>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</si>
  <si>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</si>
  <si>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</si>
  <si>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</si>
  <si>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</si>
  <si>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</si>
  <si>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</si>
  <si>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</si>
  <si>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</si>
  <si>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</si>
  <si>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</si>
  <si>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</si>
  <si>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</si>
  <si>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</si>
  <si>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</si>
  <si>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</si>
  <si>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</si>
  <si>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</si>
  <si>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</si>
  <si>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</si>
  <si>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</si>
  <si>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</si>
  <si>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</si>
  <si>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</si>
  <si>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</si>
  <si>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</si>
  <si>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</si>
  <si>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</si>
  <si>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</si>
  <si>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</si>
  <si>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</si>
  <si>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</si>
  <si>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</si>
  <si>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</si>
  <si>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</si>
  <si>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</si>
  <si>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</si>
  <si>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</si>
  <si>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</si>
  <si>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</si>
  <si>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</si>
  <si>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</si>
  <si>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</si>
  <si>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</si>
  <si>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</si>
  <si>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</si>
  <si>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</si>
  <si>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</si>
  <si>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</si>
  <si>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</si>
  <si>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</si>
  <si>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</si>
  <si>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</si>
  <si>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</si>
  <si>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</si>
  <si>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</si>
  <si>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</si>
  <si>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</si>
  <si>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</si>
  <si>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</si>
  <si>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</si>
  <si>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</si>
  <si>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</si>
  <si>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</si>
  <si>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</si>
  <si>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</si>
  <si>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</si>
  <si>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</si>
  <si>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</si>
  <si>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</si>
  <si>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</si>
  <si>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</si>
  <si>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</si>
  <si>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</si>
  <si>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</si>
  <si>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</si>
  <si>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</si>
  <si>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</si>
  <si>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</si>
  <si>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</si>
  <si>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</si>
  <si>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</si>
  <si>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</si>
  <si>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</si>
  <si>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</si>
  <si>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</si>
  <si>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</si>
  <si>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</si>
  <si>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</si>
  <si>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</si>
  <si>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</si>
  <si>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</si>
  <si>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</si>
  <si>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</si>
  <si>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</si>
  <si>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</si>
  <si>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</si>
  <si>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</si>
  <si>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</si>
  <si>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</si>
  <si>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</si>
  <si>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</si>
  <si>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</si>
  <si>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</si>
  <si>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</si>
  <si>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</si>
  <si>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</si>
  <si>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</si>
  <si>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</si>
  <si>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</si>
  <si>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</si>
  <si>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</si>
  <si>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</si>
  <si>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</si>
  <si>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</si>
  <si>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</si>
  <si>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</si>
  <si>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</si>
  <si>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</si>
  <si>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</si>
  <si>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</si>
  <si>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</si>
  <si>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</si>
  <si>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</si>
  <si>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</si>
  <si>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</si>
  <si>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</si>
  <si>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</si>
  <si>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</si>
  <si>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</si>
  <si>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</si>
  <si>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</si>
  <si>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</si>
  <si>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</si>
  <si>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</si>
  <si>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</si>
  <si>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</si>
  <si>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</si>
  <si>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</si>
  <si>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</si>
  <si>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</si>
  <si>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</si>
  <si>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</si>
  <si>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</si>
  <si>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</si>
  <si>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</si>
  <si>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</si>
  <si>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</si>
  <si>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</si>
  <si>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</si>
  <si>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</si>
  <si>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</si>
  <si>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</si>
  <si>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</si>
  <si>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</si>
  <si>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</si>
  <si>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</si>
  <si>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</si>
  <si>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</si>
  <si>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</si>
  <si>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</si>
  <si>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</si>
  <si>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</si>
  <si>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</si>
  <si>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</si>
  <si>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</si>
  <si>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</si>
  <si>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</si>
  <si>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</si>
  <si>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</si>
  <si>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</si>
  <si>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</si>
  <si>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</si>
  <si>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</si>
  <si>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</si>
  <si>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</si>
  <si>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</si>
  <si>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</si>
  <si>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</si>
  <si>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</si>
  <si>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</si>
  <si>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</si>
  <si>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</si>
  <si>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</si>
  <si>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</si>
  <si>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</si>
  <si>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</si>
  <si>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</si>
  <si>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</si>
  <si>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</si>
  <si>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</si>
  <si>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</si>
  <si>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</si>
  <si>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</si>
  <si>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</si>
  <si>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</si>
  <si>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</si>
  <si>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</si>
  <si>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</si>
  <si>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</si>
  <si>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</si>
  <si>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</si>
  <si>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</si>
  <si>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</si>
  <si>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</si>
  <si>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</si>
  <si>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</si>
  <si>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</si>
  <si>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</si>
  <si>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</si>
  <si>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</si>
  <si>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</si>
  <si>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</si>
  <si>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</si>
  <si>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</si>
  <si>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</si>
  <si>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</si>
  <si>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</si>
  <si>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</si>
  <si>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</si>
  <si>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</si>
  <si>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</si>
  <si>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</si>
  <si>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</si>
  <si>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</si>
  <si>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</si>
  <si>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</si>
  <si>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</si>
  <si>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</si>
  <si>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</si>
  <si>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</si>
  <si>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</si>
  <si>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</si>
  <si>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</si>
  <si>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</si>
  <si>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</si>
  <si>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</si>
  <si>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</si>
  <si>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</si>
  <si>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</si>
  <si>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</si>
  <si>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</si>
  <si>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</si>
  <si>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</si>
  <si>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</si>
  <si>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</si>
  <si>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</si>
  <si>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</si>
  <si>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</si>
  <si>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</si>
  <si>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</si>
  <si>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</si>
  <si>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</si>
  <si>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</si>
  <si>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</si>
  <si>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</si>
  <si>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</si>
  <si>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</si>
  <si>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</si>
  <si>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</si>
  <si>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</si>
  <si>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</si>
  <si>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</si>
  <si>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</si>
  <si>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</si>
  <si>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</si>
  <si>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</si>
  <si>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</si>
  <si>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</si>
  <si>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</si>
  <si>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</si>
  <si>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</si>
  <si>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</si>
  <si>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</si>
  <si>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</si>
  <si>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</si>
  <si>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</si>
  <si>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</si>
  <si>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</si>
  <si>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</si>
  <si>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</si>
  <si>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</si>
  <si>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</si>
  <si>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</si>
  <si>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</si>
  <si>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</si>
  <si>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</si>
  <si>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</si>
  <si>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</si>
  <si>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</si>
  <si>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</si>
  <si>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</si>
  <si>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</si>
  <si>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</si>
  <si>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</si>
  <si>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</si>
  <si>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</si>
  <si>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</si>
  <si>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</si>
  <si>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</si>
  <si>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</si>
  <si>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</si>
  <si>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</si>
  <si>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</si>
  <si>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</si>
  <si>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</si>
  <si>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</si>
  <si>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</si>
  <si>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</si>
  <si>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</si>
  <si>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</si>
  <si>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</si>
  <si>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</si>
  <si>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</si>
  <si>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</si>
  <si>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</si>
  <si>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</si>
  <si>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</si>
  <si>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</si>
  <si>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</si>
  <si>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</si>
  <si>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</si>
  <si>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</si>
  <si>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</si>
  <si>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</si>
  <si>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</si>
  <si>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</si>
  <si>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</si>
  <si>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</si>
  <si>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</si>
  <si>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</si>
  <si>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</si>
  <si>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</si>
  <si>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</si>
  <si>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</si>
  <si>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</si>
  <si>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</si>
  <si>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</si>
  <si>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</si>
  <si>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</si>
  <si>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</si>
  <si>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</si>
  <si>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</si>
  <si>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</si>
  <si>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</si>
  <si>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</si>
  <si>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</si>
  <si>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</si>
  <si>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</si>
  <si>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</si>
  <si>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</si>
  <si>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</si>
  <si>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</si>
  <si>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</si>
  <si>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</si>
  <si>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</si>
  <si>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</si>
  <si>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</si>
  <si>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</si>
  <si>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</si>
  <si>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</si>
  <si>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</si>
  <si>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</si>
  <si>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</si>
  <si>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</si>
  <si>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</si>
  <si>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</si>
  <si>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</si>
  <si>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</si>
  <si>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</si>
  <si>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</si>
  <si>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</si>
  <si>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</si>
  <si>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</si>
  <si>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</si>
  <si>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</si>
  <si>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</si>
  <si>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</si>
  <si>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</si>
  <si>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</si>
  <si>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</si>
  <si>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</si>
  <si>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</si>
  <si>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</si>
  <si>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</si>
  <si>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</si>
  <si>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</si>
  <si>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</si>
  <si>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</si>
  <si>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</si>
  <si>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</si>
  <si>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</si>
  <si>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</si>
  <si>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</si>
  <si>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</si>
  <si>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</si>
  <si>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</si>
  <si>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</si>
  <si>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</si>
  <si>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</si>
  <si>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</si>
  <si>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</si>
  <si>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</si>
  <si>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</si>
  <si>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</si>
  <si>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</si>
  <si>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</si>
  <si>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</si>
  <si>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</si>
  <si>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</si>
  <si>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</si>
  <si>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</si>
  <si>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</si>
  <si>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</si>
  <si>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</si>
  <si>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</si>
  <si>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</si>
  <si>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</si>
  <si>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</si>
  <si>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</si>
  <si>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</si>
  <si>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</si>
  <si>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</si>
  <si>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</si>
  <si>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</si>
  <si>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</si>
  <si>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</si>
  <si>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</si>
  <si>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</si>
  <si>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</si>
  <si>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</si>
  <si>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</si>
  <si>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</si>
  <si>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</si>
  <si>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</si>
  <si>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</si>
  <si>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</si>
  <si>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</si>
  <si>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</si>
  <si>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</si>
  <si>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</si>
  <si>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</si>
  <si>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</si>
  <si>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</si>
  <si>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</si>
  <si>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</si>
  <si>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</si>
  <si>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</si>
  <si>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</si>
  <si>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</si>
  <si>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</si>
  <si>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</si>
  <si>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</si>
  <si>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</si>
  <si>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</si>
  <si>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</si>
  <si>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</si>
  <si>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</si>
  <si>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</si>
  <si>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</si>
  <si>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</si>
  <si>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</si>
  <si>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</si>
  <si>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</si>
  <si>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</si>
  <si>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</si>
  <si>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</si>
  <si>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</si>
  <si>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</si>
  <si>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</si>
  <si>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</si>
  <si>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</si>
  <si>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</si>
  <si>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</si>
  <si>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</si>
  <si>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</si>
  <si>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</si>
  <si>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</si>
  <si>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</si>
  <si>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</si>
  <si>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</si>
  <si>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</si>
  <si>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</si>
  <si>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</si>
  <si>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</si>
  <si>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</si>
  <si>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</si>
  <si>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</si>
  <si>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</si>
  <si>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</si>
  <si>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</si>
  <si>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</si>
  <si>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</si>
  <si>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</si>
  <si>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</si>
  <si>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</si>
  <si>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</si>
  <si>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</si>
  <si>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</si>
  <si>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</si>
  <si>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</si>
  <si>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</si>
  <si>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</si>
  <si>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</si>
  <si>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</si>
  <si>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</si>
  <si>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</si>
  <si>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</si>
  <si>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</si>
  <si>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</si>
  <si>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</si>
  <si>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</si>
  <si>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</si>
  <si>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</si>
  <si>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</si>
  <si>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</si>
  <si>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</si>
  <si>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</si>
  <si>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</si>
  <si>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</si>
  <si>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</si>
  <si>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</si>
  <si>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</si>
  <si>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</si>
  <si>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</si>
  <si>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</si>
  <si>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</si>
  <si>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</si>
  <si>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</si>
  <si>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</si>
  <si>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</si>
  <si>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</si>
  <si>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</si>
  <si>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</si>
  <si>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</si>
  <si>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</si>
  <si>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</si>
  <si>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</si>
  <si>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</si>
  <si>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</si>
  <si>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</si>
  <si>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</si>
  <si>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</si>
  <si>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</si>
  <si>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</si>
  <si>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</si>
  <si>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</si>
  <si>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</si>
  <si>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</si>
  <si>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</si>
  <si>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</si>
  <si>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</si>
  <si>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</si>
  <si>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</si>
  <si>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</si>
  <si>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</si>
  <si>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</si>
  <si>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</si>
  <si>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</si>
  <si>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</si>
  <si>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</si>
  <si>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</si>
  <si>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</si>
  <si>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</si>
  <si>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</si>
  <si>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</si>
  <si>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</si>
  <si>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</si>
  <si>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</si>
  <si>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</si>
  <si>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</si>
  <si>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</si>
  <si>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</si>
  <si>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</si>
  <si>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</si>
  <si>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</si>
  <si>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</si>
  <si>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</si>
  <si>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</si>
  <si>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</si>
  <si>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</si>
  <si>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</si>
  <si>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</si>
  <si>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</si>
  <si>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</si>
  <si>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</si>
  <si>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</si>
  <si>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</si>
  <si>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</si>
  <si>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</si>
  <si>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</si>
  <si>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</si>
  <si>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</si>
  <si>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</si>
  <si>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</si>
  <si>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</si>
  <si>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</si>
  <si>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</si>
  <si>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</si>
  <si>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</si>
  <si>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</si>
  <si>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</si>
  <si>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</si>
  <si>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</si>
  <si>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</si>
  <si>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</si>
  <si>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</si>
  <si>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</si>
  <si>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</si>
  <si>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</si>
  <si>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</si>
  <si>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</si>
  <si>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</si>
  <si>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</si>
  <si>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</si>
  <si>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</si>
  <si>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</si>
  <si>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</si>
  <si>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</si>
  <si>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</si>
  <si>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</si>
  <si>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</si>
  <si>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</si>
  <si>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</si>
  <si>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</si>
  <si>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</si>
  <si>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</si>
  <si>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</si>
  <si>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</si>
  <si>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</si>
  <si>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</si>
  <si>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</si>
  <si>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</si>
  <si>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</si>
  <si>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</si>
  <si>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</si>
  <si>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</si>
  <si>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</si>
  <si>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</si>
  <si>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</si>
  <si>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</si>
  <si>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</si>
  <si>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</si>
  <si>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</si>
  <si>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</si>
  <si>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</si>
  <si>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</si>
  <si>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</si>
  <si>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</si>
  <si>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</si>
  <si>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</si>
  <si>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</si>
  <si>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</si>
  <si>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</si>
  <si>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</si>
  <si>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</si>
  <si>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</si>
  <si>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</si>
  <si>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</si>
  <si>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</si>
  <si>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</si>
  <si>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</si>
  <si>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</si>
  <si>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</si>
  <si>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</si>
  <si>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</si>
  <si>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</si>
  <si>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</si>
  <si>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</si>
  <si>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</si>
  <si>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</si>
  <si>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</si>
  <si>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</si>
  <si>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</si>
  <si>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</si>
  <si>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</si>
  <si>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</si>
  <si>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</si>
  <si>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</si>
  <si>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</si>
  <si>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</si>
  <si>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</si>
  <si>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</si>
  <si>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</si>
  <si>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</si>
  <si>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</si>
  <si>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</si>
  <si>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</si>
  <si>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</si>
  <si>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</si>
  <si>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</si>
  <si>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</si>
  <si>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</si>
  <si>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</si>
  <si>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</si>
  <si>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</si>
  <si>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</si>
  <si>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</si>
  <si>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</si>
  <si>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</si>
  <si>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</si>
  <si>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</si>
  <si>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</si>
  <si>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</si>
  <si>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</si>
  <si>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</si>
  <si>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</si>
  <si>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</si>
  <si>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</si>
  <si>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</si>
  <si>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</si>
  <si>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</si>
  <si>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</si>
  <si>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</si>
  <si>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</si>
  <si>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</si>
  <si>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</si>
  <si>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</si>
  <si>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</si>
  <si>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</si>
  <si>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</si>
  <si>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</si>
  <si>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</si>
  <si>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</si>
  <si>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</si>
  <si>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</si>
  <si>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</si>
  <si>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</si>
  <si>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</si>
  <si>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</si>
  <si>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</si>
  <si>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</si>
  <si>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</si>
  <si>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</si>
  <si>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</si>
  <si>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</si>
  <si>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</si>
  <si>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</si>
  <si>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</si>
  <si>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</si>
  <si>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</si>
  <si>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</si>
  <si>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</si>
  <si>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</si>
  <si>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</si>
  <si>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</si>
  <si>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</si>
  <si>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</si>
  <si>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</si>
  <si>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</si>
  <si>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</si>
  <si>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</si>
  <si>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</si>
  <si>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</si>
  <si>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</si>
  <si>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</si>
  <si>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</si>
  <si>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</si>
  <si>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</si>
  <si>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</si>
  <si>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</si>
  <si>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</si>
  <si>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</si>
  <si>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</si>
  <si>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</si>
  <si>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</si>
  <si>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</si>
  <si>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</si>
  <si>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</si>
  <si>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</si>
  <si>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</si>
  <si>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</si>
  <si>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</si>
  <si>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</si>
  <si>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</si>
  <si>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</si>
  <si>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</si>
  <si>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</si>
  <si>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</si>
  <si>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</si>
  <si>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</si>
  <si>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</si>
  <si>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</si>
  <si>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</si>
  <si>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</si>
  <si>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</si>
  <si>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</si>
  <si>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</si>
  <si>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</si>
  <si>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</si>
  <si>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</si>
  <si>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</si>
  <si>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</si>
  <si>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</si>
  <si>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</si>
  <si>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</si>
  <si>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</si>
  <si>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</si>
  <si>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</si>
  <si>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</si>
  <si>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</si>
  <si>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</si>
  <si>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</si>
  <si>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</si>
  <si>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</si>
  <si>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</si>
  <si>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</si>
  <si>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</si>
  <si>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</si>
  <si>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</si>
  <si>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</si>
  <si>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</si>
  <si>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</si>
  <si>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</si>
  <si>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</si>
  <si>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</si>
  <si>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</si>
  <si>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</si>
  <si>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</si>
  <si>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</si>
  <si>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</si>
  <si>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</si>
  <si>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</si>
  <si>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</si>
  <si>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</si>
  <si>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</si>
  <si>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</si>
  <si>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</si>
  <si>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</si>
  <si>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</si>
  <si>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</si>
  <si>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</si>
  <si>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</si>
  <si>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</si>
  <si>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</si>
  <si>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</si>
  <si>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</si>
  <si>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</si>
  <si>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</si>
  <si>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</si>
  <si>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</si>
  <si>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</si>
  <si>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</si>
  <si>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</si>
  <si>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</si>
  <si>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</si>
  <si>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</si>
  <si>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</si>
  <si>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</si>
  <si>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</si>
  <si>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</si>
  <si>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</si>
  <si>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</si>
  <si>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</si>
  <si>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</si>
  <si>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</si>
  <si>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</si>
  <si>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</si>
  <si>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</si>
  <si>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</si>
  <si>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</si>
  <si>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</si>
  <si>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</si>
  <si>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</si>
  <si>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</si>
  <si>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</si>
  <si>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</si>
  <si>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</si>
  <si>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</si>
  <si>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</si>
  <si>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</si>
  <si>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</si>
  <si>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</si>
  <si>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</si>
  <si>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</si>
  <si>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</si>
  <si>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</si>
  <si>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</si>
  <si>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</si>
  <si>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</si>
  <si>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</si>
  <si>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</si>
  <si>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</si>
  <si>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</si>
  <si>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</si>
  <si>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</si>
  <si>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</si>
  <si>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</si>
  <si>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</si>
  <si>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</si>
  <si>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</si>
  <si>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</si>
  <si>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</si>
  <si>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</si>
  <si>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</si>
  <si>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</si>
  <si>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</si>
  <si>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</si>
  <si>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</si>
  <si>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</si>
  <si>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</si>
  <si>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</si>
  <si>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</si>
  <si>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</si>
  <si>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</si>
  <si>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</si>
  <si>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</si>
  <si>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</si>
  <si>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</si>
  <si>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</si>
  <si>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</si>
  <si>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</si>
  <si>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</si>
  <si>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</si>
  <si>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</si>
  <si>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</si>
  <si>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</si>
  <si>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</si>
  <si>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</si>
  <si>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</si>
  <si>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</si>
  <si>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</si>
  <si>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</si>
  <si>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</si>
  <si>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</si>
  <si>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</si>
  <si>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</si>
  <si>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</si>
  <si>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</si>
  <si>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</si>
  <si>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</si>
  <si>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</si>
  <si>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</si>
  <si>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</si>
  <si>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</si>
  <si>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</si>
  <si>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</si>
  <si>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</si>
  <si>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</si>
  <si>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</si>
  <si>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</si>
  <si>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</si>
  <si>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</si>
  <si>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</si>
  <si>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</si>
  <si>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</si>
  <si>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</si>
  <si>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</si>
  <si>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</si>
  <si>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</si>
  <si>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</si>
  <si>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</si>
  <si>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</si>
  <si>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</si>
  <si>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</si>
  <si>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</si>
  <si>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</si>
  <si>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</si>
  <si>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</si>
  <si>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</si>
  <si>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</si>
  <si>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</si>
  <si>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</si>
  <si>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</si>
  <si>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</si>
  <si>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</si>
  <si>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</si>
  <si>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</si>
  <si>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</si>
  <si>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</si>
  <si>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</si>
  <si>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</si>
  <si>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</si>
  <si>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</si>
  <si>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</si>
  <si>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</si>
  <si>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</si>
  <si>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</si>
  <si>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</si>
  <si>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</si>
  <si>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</si>
  <si>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</si>
  <si>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</si>
  <si>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</si>
  <si>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</si>
  <si>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</si>
  <si>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</si>
  <si>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</si>
  <si>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</si>
  <si>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</si>
  <si>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</si>
  <si>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</si>
  <si>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</si>
  <si>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</si>
  <si>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</si>
  <si>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</si>
  <si>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</si>
  <si>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</si>
  <si>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</si>
  <si>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</si>
  <si>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</si>
  <si>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</si>
  <si>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</si>
  <si>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</si>
  <si>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</si>
  <si>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</si>
  <si>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</si>
  <si>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</si>
  <si>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</si>
  <si>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</si>
  <si>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</si>
  <si>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</si>
  <si>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</si>
  <si>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</si>
  <si>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</si>
  <si>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</si>
  <si>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</si>
  <si>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</si>
  <si>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</si>
  <si>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</si>
  <si>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</si>
  <si>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</si>
  <si>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</si>
  <si>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</si>
  <si>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</si>
  <si>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</si>
  <si>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</si>
  <si>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</si>
  <si>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</si>
  <si>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</si>
  <si>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</si>
  <si>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</si>
  <si>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</si>
  <si>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</si>
  <si>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</si>
  <si>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</si>
  <si>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</si>
  <si>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</si>
  <si>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</si>
  <si>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</si>
  <si>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</si>
  <si>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</si>
  <si>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</si>
  <si>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</si>
  <si>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</si>
  <si>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</si>
  <si>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</si>
  <si>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</si>
  <si>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</si>
  <si>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</si>
  <si>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</si>
  <si>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</si>
  <si>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</si>
  <si>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</si>
  <si>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</si>
  <si>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</si>
  <si>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</si>
  <si>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</si>
  <si>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</si>
  <si>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</si>
  <si>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</si>
  <si>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</si>
  <si>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</si>
  <si>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</si>
  <si>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</si>
  <si>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</si>
  <si>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</si>
  <si>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</si>
  <si>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</si>
  <si>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</si>
  <si>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</si>
  <si>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</si>
  <si>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</si>
  <si>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</si>
  <si>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</si>
  <si>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</si>
  <si>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</si>
  <si>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</si>
  <si>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</si>
  <si>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</si>
  <si>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</si>
  <si>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</si>
  <si>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</si>
  <si>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</si>
  <si>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</si>
  <si>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</si>
  <si>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</si>
  <si>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</si>
  <si>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</si>
  <si>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</si>
  <si>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</si>
  <si>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</si>
  <si>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</si>
  <si>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</si>
  <si>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</si>
  <si>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</si>
  <si>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</si>
  <si>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</si>
  <si>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</si>
  <si>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</si>
  <si>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</si>
  <si>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</si>
  <si>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</si>
  <si>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</si>
  <si>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</si>
  <si>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</si>
  <si>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</si>
  <si>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</si>
  <si>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</si>
  <si>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</si>
  <si>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</si>
  <si>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</si>
  <si>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</si>
  <si>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</si>
  <si>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</si>
  <si>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</si>
  <si>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</si>
  <si>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</si>
  <si>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</si>
  <si>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</si>
  <si>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</si>
  <si>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</si>
  <si>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</si>
  <si>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</si>
  <si>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</si>
  <si>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</si>
  <si>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</si>
  <si>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</si>
  <si>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</si>
  <si>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</si>
  <si>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</si>
  <si>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</si>
  <si>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</si>
  <si>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</si>
  <si>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</si>
  <si>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</si>
  <si>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</si>
  <si>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</si>
  <si>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</si>
  <si>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</si>
  <si>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</si>
  <si>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</si>
  <si>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</si>
  <si>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</si>
  <si>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</si>
  <si>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</si>
  <si>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</si>
  <si>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</si>
  <si>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</si>
  <si>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</si>
  <si>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</si>
  <si>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</si>
  <si>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</si>
  <si>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</si>
  <si>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</si>
  <si>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</si>
  <si>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</si>
  <si>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</si>
  <si>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</si>
  <si>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</si>
  <si>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</si>
  <si>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</si>
  <si>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</si>
  <si>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</si>
  <si>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</si>
  <si>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</si>
  <si>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</si>
  <si>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</si>
  <si>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</si>
  <si>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</si>
  <si>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</si>
  <si>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</si>
  <si>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</si>
  <si>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</si>
  <si>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</si>
  <si>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</si>
  <si>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</si>
  <si>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</si>
  <si>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</si>
  <si>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</si>
  <si>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</si>
  <si>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</si>
  <si>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</si>
  <si>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</si>
  <si>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</si>
  <si>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</si>
  <si>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</si>
  <si>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</si>
  <si>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</si>
  <si>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</si>
  <si>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</si>
  <si>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</si>
  <si>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</si>
  <si>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</si>
  <si>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</si>
  <si>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</si>
  <si>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</si>
  <si>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</si>
  <si>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</si>
  <si>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</si>
  <si>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</si>
  <si>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</si>
  <si>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</si>
  <si>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</si>
  <si>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</si>
  <si>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</si>
  <si>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</si>
  <si>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</si>
  <si>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</si>
  <si>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</si>
  <si>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</si>
  <si>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</si>
  <si>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</si>
  <si>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</si>
  <si>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</si>
  <si>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</si>
  <si>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</si>
  <si>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</si>
  <si>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</si>
  <si>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</si>
  <si>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</si>
  <si>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</si>
  <si>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</si>
  <si>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</si>
  <si>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</si>
  <si>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</si>
  <si>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</si>
  <si>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</si>
  <si>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</si>
  <si>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</si>
  <si>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</si>
  <si>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</si>
  <si>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</si>
  <si>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</si>
  <si>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</si>
  <si>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</si>
  <si>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</si>
  <si>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</si>
  <si>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</si>
  <si>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</si>
  <si>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</si>
  <si>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</si>
  <si>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</si>
  <si>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</si>
  <si>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</si>
  <si>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</si>
  <si>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</si>
  <si>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</si>
  <si>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</si>
  <si>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</si>
  <si>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</si>
  <si>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</si>
  <si>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</si>
  <si>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</si>
  <si>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</si>
  <si>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</si>
  <si>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</si>
  <si>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</si>
  <si>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</si>
  <si>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</si>
  <si>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</si>
  <si>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</si>
  <si>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</si>
  <si>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</si>
  <si>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</si>
  <si>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</si>
  <si>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</si>
  <si>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</si>
  <si>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</si>
  <si>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</si>
  <si>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</si>
  <si>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</si>
  <si>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</si>
  <si>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</si>
  <si>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</si>
  <si>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</si>
  <si>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</si>
  <si>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</si>
  <si>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</si>
  <si>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</si>
  <si>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</si>
  <si>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</si>
  <si>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</si>
  <si>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</si>
  <si>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</si>
  <si>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</si>
  <si>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</si>
  <si>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</si>
  <si>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</si>
  <si>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</si>
  <si>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</si>
  <si>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</si>
  <si>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</si>
  <si>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</si>
  <si>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</si>
  <si>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</si>
  <si>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</si>
  <si>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</si>
  <si>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</si>
  <si>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</si>
  <si>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</si>
  <si>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</si>
  <si>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</si>
  <si>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</si>
  <si>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</si>
  <si>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</si>
  <si>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</si>
  <si>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</si>
  <si>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</si>
  <si>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</si>
  <si>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</si>
  <si>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</si>
  <si>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</si>
  <si>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</si>
  <si>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</si>
  <si>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</si>
  <si>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</si>
  <si>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</si>
  <si>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</si>
  <si>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</si>
  <si>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</si>
  <si>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</si>
  <si>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</si>
  <si>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</si>
  <si>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</si>
  <si>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</si>
  <si>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</si>
  <si>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</si>
  <si>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</si>
  <si>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</si>
  <si>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</si>
  <si>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</si>
  <si>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</si>
  <si>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</si>
  <si>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</si>
  <si>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</si>
  <si>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</si>
  <si>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</si>
  <si>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</si>
  <si>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</si>
  <si>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</si>
  <si>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</si>
  <si>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</si>
  <si>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</si>
  <si>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</si>
  <si>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</si>
  <si>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</si>
  <si>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</si>
  <si>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</si>
  <si>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</si>
  <si>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</si>
  <si>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</si>
  <si>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</si>
  <si>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</si>
  <si>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</si>
  <si>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</si>
  <si>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</si>
  <si>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</si>
  <si>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</si>
  <si>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</si>
  <si>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</si>
  <si>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</si>
  <si>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</si>
  <si>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</si>
  <si>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</si>
  <si>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</si>
  <si>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</si>
  <si>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</si>
  <si>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</si>
  <si>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</si>
  <si>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</si>
  <si>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</si>
  <si>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</si>
  <si>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</si>
  <si>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</si>
  <si>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</si>
  <si>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</si>
  <si>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</si>
  <si>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</si>
  <si>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</si>
  <si>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</si>
  <si>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</si>
  <si>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</si>
  <si>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</si>
  <si>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</si>
  <si>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</si>
  <si>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</si>
  <si>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</si>
  <si>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</si>
  <si>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</si>
  <si>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</si>
  <si>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</si>
  <si>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</si>
  <si>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</si>
  <si>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</si>
  <si>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</si>
  <si>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</si>
  <si>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</si>
  <si>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</si>
  <si>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</si>
  <si>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</si>
  <si>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</si>
  <si>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</si>
  <si>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</si>
  <si>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</si>
  <si>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</si>
  <si>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</si>
  <si>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</si>
  <si>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</si>
  <si>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</si>
  <si>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</si>
  <si>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</si>
  <si>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</si>
  <si>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</si>
  <si>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</si>
  <si>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</si>
  <si>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</si>
  <si>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</si>
  <si>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</si>
  <si>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</si>
  <si>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</si>
  <si>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</si>
  <si>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</si>
  <si>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</si>
  <si>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</si>
  <si>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</si>
  <si>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</si>
  <si>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</si>
  <si>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</si>
  <si>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</si>
  <si>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</si>
  <si>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</si>
  <si>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</si>
  <si>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</si>
  <si>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</si>
  <si>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</si>
  <si>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</si>
  <si>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</si>
  <si>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</si>
  <si>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</si>
  <si>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</si>
  <si>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</si>
  <si>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</si>
  <si>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</si>
  <si>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</si>
  <si>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</si>
  <si>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</si>
  <si>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</si>
  <si>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</si>
  <si>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</si>
  <si>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</si>
  <si>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</si>
  <si>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</si>
  <si>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</si>
  <si>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</si>
  <si>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</si>
  <si>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</si>
  <si>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</si>
  <si>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</si>
  <si>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</si>
  <si>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</si>
  <si>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</si>
  <si>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</si>
  <si>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</si>
  <si>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</si>
  <si>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</si>
  <si>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</si>
  <si>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</si>
  <si>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</si>
  <si>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</si>
  <si>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</si>
  <si>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</si>
  <si>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</si>
  <si>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</si>
  <si>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</si>
  <si>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</si>
  <si>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</si>
  <si>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</si>
  <si>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</si>
  <si>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</si>
  <si>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</si>
  <si>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</si>
  <si>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</si>
  <si>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</si>
  <si>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</si>
  <si>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</si>
  <si>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</si>
  <si>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</si>
  <si>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</si>
  <si>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</si>
  <si>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</si>
  <si>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</si>
  <si>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</si>
  <si>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</si>
  <si>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</si>
  <si>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</si>
  <si>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</si>
  <si>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</si>
  <si>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</si>
  <si>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</si>
  <si>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</si>
  <si>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</si>
  <si>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</si>
  <si>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</si>
  <si>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</si>
  <si>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</si>
  <si>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</si>
  <si>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</si>
  <si>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</si>
  <si>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</si>
  <si>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</si>
  <si>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</si>
  <si>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</si>
  <si>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</si>
  <si>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</si>
  <si>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</si>
  <si>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</si>
  <si>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</si>
  <si>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</si>
  <si>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</si>
  <si>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</si>
  <si>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</si>
  <si>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</si>
  <si>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</si>
  <si>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</si>
  <si>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</si>
  <si>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</si>
  <si>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</si>
  <si>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</si>
  <si>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</si>
  <si>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</si>
  <si>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</si>
  <si>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</si>
  <si>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</si>
  <si>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</si>
  <si>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</si>
  <si>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</si>
  <si>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</si>
  <si>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</si>
  <si>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</si>
  <si>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</si>
  <si>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</si>
  <si>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</si>
  <si>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</si>
  <si>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</si>
  <si>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</si>
  <si>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</si>
  <si>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</si>
  <si>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</si>
  <si>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</si>
  <si>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</si>
  <si>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</si>
  <si>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</si>
  <si>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</si>
  <si>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</si>
  <si>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</si>
  <si>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</si>
  <si>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</si>
  <si>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</si>
  <si>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</si>
  <si>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</si>
  <si>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</si>
  <si>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</si>
  <si>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</si>
  <si>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</si>
  <si>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</si>
  <si>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</si>
  <si>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</si>
  <si>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</si>
  <si>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</si>
  <si>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</si>
  <si>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</si>
  <si>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</si>
  <si>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</si>
  <si>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</si>
  <si>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</si>
  <si>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</si>
  <si>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</si>
  <si>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</si>
  <si>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</si>
  <si>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</si>
  <si>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</si>
  <si>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</si>
  <si>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</si>
  <si>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</si>
  <si>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</si>
  <si>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</si>
  <si>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</si>
  <si>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</si>
  <si>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</si>
  <si>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</si>
  <si>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</si>
  <si>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</si>
  <si>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</si>
  <si>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</si>
  <si>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</si>
  <si>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</si>
  <si>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</si>
  <si>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</si>
  <si>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</si>
  <si>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</si>
  <si>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</si>
  <si>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</si>
  <si>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</si>
  <si>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</si>
  <si>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</si>
  <si>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</si>
  <si>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</si>
  <si>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</si>
  <si>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</si>
  <si>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</si>
  <si>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</si>
  <si>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</si>
  <si>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</si>
  <si>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</si>
  <si>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</si>
  <si>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</si>
  <si>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</si>
  <si>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</si>
  <si>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</si>
  <si>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</si>
  <si>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</si>
  <si>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</si>
  <si>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</si>
  <si>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</si>
  <si>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</si>
  <si>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</si>
  <si>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</si>
  <si>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</si>
  <si>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</si>
  <si>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</si>
  <si>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</si>
  <si>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</si>
  <si>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</si>
  <si>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</si>
  <si>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</si>
  <si>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</si>
  <si>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</si>
  <si>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</si>
  <si>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</si>
  <si>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</si>
  <si>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</si>
  <si>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</si>
  <si>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</si>
  <si>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</si>
  <si>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</si>
  <si>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</si>
  <si>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</si>
  <si>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</si>
  <si>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</si>
  <si>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</si>
  <si>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</si>
  <si>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</si>
  <si>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</si>
  <si>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</si>
  <si>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</si>
  <si>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</si>
  <si>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</si>
  <si>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</si>
  <si>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</si>
  <si>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</si>
  <si>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</si>
  <si>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</si>
  <si>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</si>
  <si>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</si>
  <si>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</si>
  <si>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</si>
  <si>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</si>
  <si>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</si>
  <si>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</si>
  <si>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</si>
  <si>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</si>
  <si>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</si>
  <si>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</si>
  <si>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</si>
  <si>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</si>
  <si>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</si>
  <si>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</si>
  <si>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</si>
  <si>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</si>
  <si>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</si>
  <si>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</si>
  <si>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</si>
  <si>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</si>
  <si>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</si>
  <si>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</si>
  <si>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</si>
  <si>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</si>
  <si>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</si>
  <si>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</si>
  <si>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</si>
  <si>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</si>
  <si>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</si>
  <si>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</si>
  <si>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</si>
  <si>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</si>
  <si>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</si>
  <si>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</si>
  <si>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</si>
  <si>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</si>
  <si>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</si>
  <si>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</si>
  <si>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</si>
  <si>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</si>
  <si>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</si>
  <si>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</si>
  <si>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</si>
  <si>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</si>
  <si>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</si>
  <si>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</si>
  <si>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</si>
  <si>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</si>
  <si>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</si>
  <si>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</si>
  <si>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</si>
  <si>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</si>
  <si>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</si>
  <si>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</si>
  <si>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</si>
  <si>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</si>
  <si>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</si>
  <si>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</si>
  <si>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</si>
  <si>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</si>
  <si>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</si>
  <si>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</si>
  <si>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</si>
  <si>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</si>
  <si>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</si>
  <si>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</si>
  <si>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</si>
  <si>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</si>
  <si>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</si>
  <si>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</si>
  <si>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</si>
  <si>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</si>
  <si>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</si>
  <si>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</si>
  <si>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</si>
  <si>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</si>
  <si>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</si>
  <si>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</si>
  <si>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</si>
  <si>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</si>
  <si>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</si>
  <si>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</si>
  <si>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</si>
  <si>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</si>
  <si>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</si>
  <si>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</si>
  <si>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</si>
  <si>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</si>
  <si>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</si>
  <si>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</si>
  <si>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</si>
  <si>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</si>
  <si>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</si>
  <si>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</si>
  <si>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</si>
  <si>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</si>
  <si>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</si>
  <si>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</si>
  <si>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</si>
  <si>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</si>
  <si>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</si>
  <si>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</si>
  <si>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</si>
  <si>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</si>
  <si>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</si>
  <si>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</si>
  <si>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</si>
  <si>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</si>
  <si>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</si>
  <si>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</si>
  <si>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</si>
  <si>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</si>
  <si>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</si>
  <si>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</si>
  <si>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</si>
  <si>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</si>
  <si>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</si>
  <si>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</si>
  <si>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</si>
  <si>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</si>
  <si>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</si>
  <si>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</si>
  <si>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</si>
  <si>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</si>
  <si>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</si>
  <si>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</si>
  <si>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</si>
  <si>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</si>
  <si>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</si>
  <si>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</si>
  <si>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</si>
  <si>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</si>
  <si>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</si>
  <si>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</si>
  <si>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</si>
  <si>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</si>
  <si>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</si>
  <si>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</si>
  <si>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</si>
  <si>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</si>
  <si>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</si>
  <si>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</si>
  <si>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</si>
  <si>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</si>
  <si>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</si>
  <si>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</si>
  <si>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</si>
  <si>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</si>
  <si>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</si>
  <si>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</si>
  <si>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</si>
  <si>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</si>
  <si>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</si>
  <si>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</si>
  <si>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</si>
  <si>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</si>
  <si>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</si>
  <si>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</si>
  <si>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</si>
  <si>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</si>
  <si>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</si>
  <si>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</si>
  <si>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</si>
  <si>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</si>
  <si>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</si>
  <si>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</si>
  <si>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</si>
  <si>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</si>
  <si>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</si>
  <si>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</si>
  <si>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</si>
  <si>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</si>
  <si>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</si>
  <si>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</si>
  <si>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</si>
  <si>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</si>
  <si>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</si>
  <si>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</si>
  <si>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</si>
  <si>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</si>
  <si>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</si>
  <si>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</si>
  <si>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</si>
  <si>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</si>
  <si>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</si>
  <si>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</si>
  <si>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</si>
  <si>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</si>
  <si>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</si>
  <si>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</si>
  <si>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</si>
  <si>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</si>
  <si>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</si>
  <si>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</si>
  <si>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</si>
  <si>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</si>
  <si>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</si>
  <si>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</si>
  <si>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</si>
  <si>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</si>
  <si>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</si>
  <si>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</si>
  <si>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</si>
  <si>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</si>
  <si>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</si>
  <si>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</si>
  <si>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</si>
  <si>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</si>
  <si>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</si>
  <si>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</si>
  <si>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</si>
  <si>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</si>
  <si>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</si>
  <si>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</si>
  <si>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</si>
  <si>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</si>
  <si>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</si>
  <si>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</si>
  <si>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</si>
  <si>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</si>
  <si>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</si>
  <si>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</si>
  <si>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</si>
  <si>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</si>
  <si>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</si>
  <si>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</si>
  <si>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</si>
  <si>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</si>
  <si>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</si>
  <si>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</si>
  <si>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</si>
  <si>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</si>
  <si>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</si>
  <si>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</si>
  <si>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</si>
  <si>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</si>
  <si>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</si>
  <si>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</si>
  <si>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</si>
  <si>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</si>
  <si>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</si>
  <si>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</si>
  <si>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</si>
  <si>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</si>
  <si>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</si>
  <si>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</si>
  <si>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</si>
  <si>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</si>
  <si>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</si>
  <si>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</si>
  <si>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</si>
  <si>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</si>
  <si>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</si>
  <si>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</si>
  <si>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</si>
  <si>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</si>
  <si>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</si>
  <si>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</si>
  <si>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</si>
  <si>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</si>
  <si>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</si>
  <si>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</si>
  <si>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</si>
  <si>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</si>
  <si>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</si>
  <si>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</si>
  <si>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</si>
  <si>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</si>
  <si>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</si>
  <si>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</si>
  <si>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</si>
  <si>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</si>
  <si>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</si>
  <si>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</si>
  <si>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</si>
  <si>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</si>
  <si>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</si>
  <si>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</si>
  <si>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</si>
  <si>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</si>
  <si>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</si>
  <si>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</si>
  <si>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</si>
  <si>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</si>
  <si>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</si>
  <si>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</si>
  <si>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</si>
  <si>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</si>
  <si>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</si>
  <si>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</si>
  <si>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</si>
  <si>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</si>
  <si>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</si>
  <si>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</si>
  <si>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</si>
  <si>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</si>
  <si>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</si>
  <si>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</si>
  <si>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</si>
  <si>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</si>
  <si>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</si>
  <si>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</si>
  <si>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</si>
  <si>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</si>
  <si>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</si>
  <si>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</si>
  <si>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</si>
  <si>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</si>
  <si>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</si>
  <si>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</si>
  <si>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</si>
  <si>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</si>
  <si>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</si>
  <si>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</si>
  <si>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</si>
  <si>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</si>
  <si>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</si>
  <si>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</si>
  <si>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</si>
  <si>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</si>
  <si>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</si>
  <si>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</si>
  <si>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</si>
  <si>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</si>
  <si>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</si>
  <si>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</si>
  <si>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</si>
  <si>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</si>
  <si>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</si>
  <si>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</si>
  <si>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</si>
  <si>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</si>
  <si>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</si>
  <si>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</si>
  <si>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</si>
  <si>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</si>
  <si>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</si>
  <si>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</si>
  <si>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</si>
  <si>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</si>
  <si>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</si>
  <si>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</si>
  <si>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</si>
  <si>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</si>
  <si>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</si>
  <si>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</si>
  <si>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</si>
  <si>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</si>
  <si>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</si>
  <si>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</si>
  <si>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</si>
  <si>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</si>
  <si>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</si>
  <si>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</si>
  <si>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</si>
  <si>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</si>
  <si>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</si>
  <si>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</si>
  <si>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</si>
  <si>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</si>
  <si>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</si>
  <si>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</si>
  <si>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</si>
  <si>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</si>
  <si>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</si>
  <si>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</si>
  <si>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</si>
  <si>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</si>
  <si>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</si>
  <si>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</si>
  <si>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</si>
  <si>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</si>
  <si>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</si>
  <si>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</si>
  <si>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</si>
  <si>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</si>
  <si>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</si>
  <si>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</si>
  <si>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</si>
  <si>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</si>
  <si>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</si>
  <si>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</si>
  <si>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</si>
  <si>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</si>
  <si>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</si>
  <si>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</si>
  <si>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</si>
  <si>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</si>
  <si>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</si>
  <si>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</si>
  <si>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</si>
  <si>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</si>
  <si>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</si>
  <si>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</si>
  <si>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</si>
  <si>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</si>
  <si>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</si>
  <si>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</si>
  <si>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</si>
  <si>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</si>
  <si>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</si>
  <si>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</si>
  <si>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</si>
  <si>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</si>
  <si>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</si>
  <si>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</si>
  <si>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</si>
  <si>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</si>
  <si>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</si>
  <si>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</si>
  <si>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</si>
  <si>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</si>
  <si>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</si>
  <si>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</si>
  <si>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</si>
  <si>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</si>
  <si>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</si>
  <si>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</si>
  <si>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</si>
  <si>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</si>
  <si>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</si>
  <si>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</si>
  <si>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</si>
  <si>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</si>
  <si>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</si>
  <si>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</si>
  <si>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</si>
  <si>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</si>
  <si>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</si>
  <si>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</si>
  <si>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</si>
  <si>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</si>
  <si>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</si>
  <si>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</si>
  <si>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</si>
  <si>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</si>
  <si>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</si>
  <si>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</si>
  <si>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</si>
  <si>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</si>
  <si>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</si>
  <si>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</si>
  <si>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</si>
  <si>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</si>
  <si>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</si>
  <si>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</si>
  <si>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</si>
  <si>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</si>
  <si>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</si>
  <si>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</si>
  <si>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</si>
  <si>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</si>
  <si>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</si>
  <si>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</si>
  <si>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</si>
  <si>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</si>
  <si>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</si>
  <si>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</si>
  <si>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</si>
  <si>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</si>
  <si>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</si>
  <si>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</si>
  <si>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</si>
  <si>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</si>
  <si>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</si>
  <si>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</si>
  <si>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</si>
  <si>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</si>
  <si>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</si>
  <si>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</si>
  <si>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</si>
  <si>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</si>
  <si>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</si>
  <si>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</si>
  <si>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</si>
  <si>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</si>
  <si>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</si>
  <si>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</si>
  <si>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</si>
  <si>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</si>
  <si>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</si>
  <si>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</si>
  <si>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</si>
  <si>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</si>
  <si>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</si>
  <si>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</si>
  <si>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</si>
  <si>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</si>
  <si>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</si>
  <si>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</si>
  <si>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</si>
  <si>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</si>
  <si>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</si>
  <si>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</si>
  <si>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</si>
  <si>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</si>
  <si>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</si>
  <si>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</si>
  <si>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</si>
  <si>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</si>
  <si>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</si>
  <si>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</si>
  <si>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</si>
  <si>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</si>
  <si>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</si>
  <si>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</si>
  <si>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</si>
  <si>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</si>
  <si>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</si>
  <si>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</si>
  <si>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</si>
  <si>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</si>
  <si>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</si>
  <si>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</si>
  <si>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</si>
  <si>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</si>
  <si>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</si>
  <si>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</si>
  <si>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</si>
  <si>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</si>
  <si>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</si>
  <si>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</si>
  <si>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</si>
  <si>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</si>
  <si>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</si>
  <si>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</si>
  <si>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</si>
  <si>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</si>
  <si>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</si>
  <si>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</si>
  <si>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</si>
  <si>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</si>
  <si>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</si>
  <si>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</si>
  <si>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</si>
  <si>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</si>
  <si>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</si>
  <si>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</si>
  <si>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</si>
  <si>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</si>
  <si>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</si>
  <si>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</si>
  <si>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</si>
  <si>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</si>
  <si>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</si>
  <si>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</si>
  <si>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</si>
  <si>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</si>
  <si>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</si>
  <si>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</si>
  <si>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</si>
  <si>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</si>
  <si>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</si>
  <si>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</si>
  <si>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</si>
  <si>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</si>
  <si>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</si>
  <si>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</si>
  <si>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</si>
  <si>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</si>
  <si>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</si>
  <si>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</si>
  <si>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</si>
  <si>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</si>
  <si>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</si>
  <si>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</si>
  <si>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</si>
  <si>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</si>
  <si>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</si>
  <si>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</si>
  <si>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</si>
  <si>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</si>
  <si>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</si>
  <si>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</si>
  <si>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</si>
  <si>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</si>
  <si>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</si>
  <si>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</si>
  <si>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</si>
  <si>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</si>
  <si>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</si>
  <si>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</si>
  <si>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</si>
  <si>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</si>
  <si>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</si>
  <si>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</si>
  <si>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</si>
  <si>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</si>
  <si>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EKO KONG d.o.o. za komunalne djelatnosti</t>
  </si>
  <si>
    <t>NOVA GRADIŠKA</t>
  </si>
  <si>
    <t>37927943647</t>
  </si>
  <si>
    <t>04144732</t>
  </si>
  <si>
    <t>030140444</t>
  </si>
  <si>
    <t>TRG KRALJA TOMISLAVA 1</t>
  </si>
  <si>
    <t>info@ekokong.hr</t>
  </si>
  <si>
    <t>035/362-588</t>
  </si>
  <si>
    <t>ekokong.hr</t>
  </si>
  <si>
    <t>LJILJANKA MILETIĆ</t>
  </si>
  <si>
    <t>091 361 00 94</t>
  </si>
  <si>
    <t>ljiljana.miletic@ekokong.hr</t>
  </si>
  <si>
    <t>VLADO IVKOVIĆ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</si>
</sst>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122027.78</v>
      </c>
      <c r="I3" s="31">
        <f>ABS(ROUND(J3,0)-J3)+ABS(ROUND(K3,0)-K3)</f>
        <v>0</v>
      </c>
      <c r="J3" s="31">
        <f>Bilanca!I10</f>
        <v>2287011</v>
      </c>
      <c r="K3" s="31">
        <f>Bilanca!J10</f>
        <v>1907189</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04144732</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030140444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37927943647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EKO KONG d.o.o. za komunalne djelatnosti</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35400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NOVA GRADIŠKA</v>
      </c>
      <c r="D11" s="4" t="s">
        <v>1521</v>
      </c>
      <c r="E11" s="4">
        <v>1</v>
      </c>
      <c r="F11" s="4">
        <f>Bilanca!G18</f>
        <v>10</v>
      </c>
      <c r="G11" s="4">
        <f>IF(Bilanca!H18=0,"",Bilanca!H18)</f>
      </c>
      <c r="H11" s="30">
        <f t="shared" si="0"/>
        <v>610138.9</v>
      </c>
      <c r="I11" s="31">
        <f t="shared" si="1"/>
        <v>0</v>
      </c>
      <c r="J11" s="31">
        <f>Bilanca!I18</f>
        <v>2287011</v>
      </c>
      <c r="K11" s="31">
        <f>Bilanca!J18</f>
        <v>1907189</v>
      </c>
    </row>
    <row r="12" spans="1:11" ht="12.75">
      <c r="A12" s="4" t="s">
        <v>2357</v>
      </c>
      <c r="B12" s="29" t="str">
        <f>TRIM(RefStr!C33)</f>
        <v>TRG KRALJA TOMISLAVA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info@ekokong.hr</v>
      </c>
      <c r="D13" s="4" t="s">
        <v>1521</v>
      </c>
      <c r="E13" s="4">
        <v>1</v>
      </c>
      <c r="F13" s="4">
        <f>Bilanca!G20</f>
        <v>12</v>
      </c>
      <c r="G13" s="4">
        <f>IF(Bilanca!H20=0,"",Bilanca!H20)</f>
      </c>
      <c r="H13" s="30">
        <f t="shared" si="0"/>
        <v>9564.359999999999</v>
      </c>
      <c r="I13" s="31">
        <f t="shared" si="1"/>
        <v>0</v>
      </c>
      <c r="J13" s="31">
        <f>Bilanca!I20</f>
        <v>28465</v>
      </c>
      <c r="K13" s="31">
        <f>Bilanca!J20</f>
        <v>25619</v>
      </c>
    </row>
    <row r="14" spans="1:11" ht="12.75">
      <c r="A14" s="4" t="s">
        <v>1194</v>
      </c>
      <c r="B14" s="29" t="str">
        <f>TRIM(RefStr!C37)</f>
        <v>ekokong.hr</v>
      </c>
      <c r="D14" s="4" t="s">
        <v>1521</v>
      </c>
      <c r="E14" s="4">
        <v>1</v>
      </c>
      <c r="F14" s="4">
        <f>Bilanca!G21</f>
        <v>13</v>
      </c>
      <c r="G14" s="4">
        <f>IF(Bilanca!H21=0,"",Bilanca!H21)</f>
      </c>
      <c r="H14" s="30">
        <f t="shared" si="0"/>
        <v>190071.18</v>
      </c>
      <c r="I14" s="31">
        <f t="shared" si="1"/>
        <v>0</v>
      </c>
      <c r="J14" s="31">
        <f>Bilanca!I21</f>
        <v>509048</v>
      </c>
      <c r="K14" s="31">
        <f>Bilanca!J21</f>
        <v>476519</v>
      </c>
    </row>
    <row r="15" spans="1:11" ht="12.75">
      <c r="A15" s="4" t="s">
        <v>2360</v>
      </c>
      <c r="B15" s="29" t="str">
        <f>TEXT(RefStr!J39,"00")</f>
        <v>12</v>
      </c>
      <c r="D15" s="4" t="s">
        <v>1521</v>
      </c>
      <c r="E15" s="4">
        <v>1</v>
      </c>
      <c r="F15" s="4">
        <f>Bilanca!G22</f>
        <v>14</v>
      </c>
      <c r="G15" s="4">
        <f>IF(Bilanca!H22=0,"",Bilanca!H22)</f>
      </c>
      <c r="H15" s="30">
        <f t="shared" si="0"/>
        <v>638344</v>
      </c>
      <c r="I15" s="31">
        <f t="shared" si="1"/>
        <v>0</v>
      </c>
      <c r="J15" s="31">
        <f>Bilanca!I22</f>
        <v>1749498</v>
      </c>
      <c r="K15" s="31">
        <f>Bilanca!J22</f>
        <v>1405051</v>
      </c>
    </row>
    <row r="16" spans="1:11" ht="12.75">
      <c r="A16" s="4" t="s">
        <v>2359</v>
      </c>
      <c r="B16" s="29" t="str">
        <f>TEXT(RefStr!C39,"000")</f>
        <v>284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8130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53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52</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52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1715485.7600000002</v>
      </c>
      <c r="I38" s="31">
        <f t="shared" si="1"/>
        <v>0</v>
      </c>
      <c r="J38" s="31">
        <f>Bilanca!I45</f>
        <v>1609674</v>
      </c>
      <c r="K38" s="31">
        <f>Bilanca!J45</f>
        <v>1513387</v>
      </c>
    </row>
    <row r="39" spans="1:11" ht="12.75">
      <c r="A39" s="4" t="s">
        <v>1216</v>
      </c>
      <c r="B39" s="29" t="str">
        <f>RefStr!C68</f>
        <v>LJILJANKA MILETIĆ</v>
      </c>
      <c r="D39" s="4" t="s">
        <v>1521</v>
      </c>
      <c r="E39" s="4">
        <v>1</v>
      </c>
      <c r="F39" s="4">
        <f>Bilanca!G46</f>
        <v>38</v>
      </c>
      <c r="G39" s="4">
        <f>IF(Bilanca!H46=0,"",Bilanca!H46)</f>
      </c>
      <c r="H39" s="30">
        <f t="shared" si="0"/>
        <v>44438.340000000004</v>
      </c>
      <c r="I39" s="31">
        <f t="shared" si="1"/>
        <v>0</v>
      </c>
      <c r="J39" s="31">
        <f>Bilanca!I46</f>
        <v>32873</v>
      </c>
      <c r="K39" s="31">
        <f>Bilanca!J46</f>
        <v>42035</v>
      </c>
    </row>
    <row r="40" spans="1:11" ht="12.75">
      <c r="A40" s="4" t="s">
        <v>1217</v>
      </c>
      <c r="B40" s="29" t="str">
        <f>TRIM(RefStr!C70)</f>
        <v>091 361 00 94</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ljiljana.miletic@ekokong.hr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VLADO IVKOVIĆ</v>
      </c>
      <c r="D43" s="4" t="s">
        <v>1521</v>
      </c>
      <c r="E43" s="4">
        <v>1</v>
      </c>
      <c r="F43" s="4">
        <f>Bilanca!G50</f>
        <v>42</v>
      </c>
      <c r="G43" s="4">
        <f>IF(Bilanca!H50=0,"",Bilanca!H50)</f>
      </c>
      <c r="H43" s="30">
        <f t="shared" si="0"/>
        <v>49116.06</v>
      </c>
      <c r="I43" s="31">
        <f t="shared" si="1"/>
        <v>0</v>
      </c>
      <c r="J43" s="31">
        <f>Bilanca!I50</f>
        <v>32873</v>
      </c>
      <c r="K43" s="31">
        <f>Bilanca!J50</f>
        <v>42035</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709539.4199999999</v>
      </c>
      <c r="I47" s="31">
        <f t="shared" si="3"/>
        <v>0</v>
      </c>
      <c r="J47" s="31">
        <f>Bilanca!I54</f>
        <v>588349</v>
      </c>
      <c r="K47" s="31">
        <f>Bilanca!J54</f>
        <v>477064</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645467.2</v>
      </c>
      <c r="I50" s="31">
        <f t="shared" si="3"/>
        <v>0</v>
      </c>
      <c r="J50" s="31">
        <f>Bilanca!I57</f>
        <v>438242</v>
      </c>
      <c r="K50" s="31">
        <f>Bilanca!J57</f>
        <v>439519</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114850.47</v>
      </c>
      <c r="I52" s="31">
        <f t="shared" si="3"/>
        <v>0</v>
      </c>
      <c r="J52" s="31">
        <f>Bilanca!I59</f>
        <v>150107</v>
      </c>
      <c r="K52" s="31">
        <f>Bilanca!J59</f>
        <v>37545</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851849214.48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1875527.64</v>
      </c>
      <c r="I64" s="31">
        <f t="shared" si="3"/>
        <v>0</v>
      </c>
      <c r="J64" s="31">
        <f>Bilanca!I71</f>
        <v>988452</v>
      </c>
      <c r="K64" s="31">
        <f>Bilanca!J71</f>
        <v>994288</v>
      </c>
    </row>
    <row r="65" spans="1:11" ht="12.75">
      <c r="A65" s="4" t="s">
        <v>687</v>
      </c>
      <c r="B65" s="29" t="str">
        <f>RefStr!N19</f>
        <v>HSFI</v>
      </c>
      <c r="D65" s="4" t="s">
        <v>1521</v>
      </c>
      <c r="E65" s="4">
        <v>1</v>
      </c>
      <c r="F65" s="4">
        <f>Bilanca!G72</f>
        <v>64</v>
      </c>
      <c r="G65" s="4">
        <f>IF(Bilanca!H72=0,"",Bilanca!H72)</f>
      </c>
      <c r="H65" s="30">
        <f t="shared" si="2"/>
        <v>1470.72</v>
      </c>
      <c r="I65" s="31">
        <f t="shared" si="3"/>
        <v>0</v>
      </c>
      <c r="J65" s="31">
        <f>Bilanca!I72</f>
        <v>0</v>
      </c>
      <c r="K65" s="31">
        <f>Bilanca!J72</f>
        <v>1149</v>
      </c>
    </row>
    <row r="66" spans="1:11" ht="12.75">
      <c r="A66" s="4" t="s">
        <v>688</v>
      </c>
      <c r="B66" s="29">
        <f>RefStr!C23</f>
        <v>1</v>
      </c>
      <c r="D66" s="4" t="s">
        <v>1521</v>
      </c>
      <c r="E66" s="4">
        <v>1</v>
      </c>
      <c r="F66" s="4">
        <f>Bilanca!G73</f>
        <v>65</v>
      </c>
      <c r="G66" s="4">
        <f>IF(Bilanca!H73=0,"",Bilanca!H73)</f>
      </c>
      <c r="H66" s="30">
        <f t="shared" si="2"/>
        <v>6981087.75</v>
      </c>
      <c r="I66" s="31">
        <f t="shared" si="3"/>
        <v>0</v>
      </c>
      <c r="J66" s="31">
        <f>Bilanca!I73</f>
        <v>3896685</v>
      </c>
      <c r="K66" s="31">
        <f>Bilanca!J73</f>
        <v>3421725</v>
      </c>
    </row>
    <row r="67" spans="1:11" ht="12.75">
      <c r="A67" s="4" t="s">
        <v>689</v>
      </c>
      <c r="B67" s="29" t="str">
        <f>RefStr!L35</f>
        <v>035/362-588</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2010711.54</v>
      </c>
      <c r="I68" s="31">
        <f t="shared" si="3"/>
        <v>0</v>
      </c>
      <c r="J68" s="31">
        <f>Bilanca!I76</f>
        <v>949276</v>
      </c>
      <c r="K68" s="31">
        <f>Bilanca!J76</f>
        <v>1025893</v>
      </c>
    </row>
    <row r="69" spans="1:11" ht="12.75">
      <c r="A69" s="4" t="s">
        <v>691</v>
      </c>
      <c r="B69" s="29">
        <f>RefStr!M46</f>
        <v>0</v>
      </c>
      <c r="D69" s="4" t="s">
        <v>1521</v>
      </c>
      <c r="E69" s="4">
        <v>1</v>
      </c>
      <c r="F69" s="4">
        <f>Bilanca!G77</f>
        <v>68</v>
      </c>
      <c r="G69" s="4">
        <f>IF(Bilanca!H77=0,"",Bilanca!H77)</f>
      </c>
      <c r="H69" s="30">
        <f t="shared" si="2"/>
        <v>918000</v>
      </c>
      <c r="I69" s="31">
        <f t="shared" si="3"/>
        <v>0</v>
      </c>
      <c r="J69" s="31">
        <f>Bilanca!I77</f>
        <v>450000</v>
      </c>
      <c r="K69" s="31">
        <f>Bilanca!J77</f>
        <v>450000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1151428.77</v>
      </c>
      <c r="I82" s="31">
        <f t="shared" si="3"/>
        <v>0</v>
      </c>
      <c r="J82" s="31">
        <f>Bilanca!I90</f>
        <v>422967</v>
      </c>
      <c r="K82" s="31">
        <f>Bilanca!J90</f>
        <v>499275</v>
      </c>
    </row>
    <row r="83" spans="4:11" ht="12.75">
      <c r="D83" s="4" t="s">
        <v>1521</v>
      </c>
      <c r="E83" s="4">
        <v>1</v>
      </c>
      <c r="F83" s="4">
        <f>Bilanca!G91</f>
        <v>82</v>
      </c>
      <c r="G83" s="4">
        <f>IF(Bilanca!H91=0,"",Bilanca!H91)</f>
      </c>
      <c r="H83" s="30">
        <f t="shared" si="2"/>
        <v>1165643.94</v>
      </c>
      <c r="I83" s="31">
        <f t="shared" si="3"/>
        <v>0</v>
      </c>
      <c r="J83" s="31">
        <f>Bilanca!I91</f>
        <v>422967</v>
      </c>
      <c r="K83" s="31">
        <f>Bilanca!J91</f>
        <v>499275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192817.8</v>
      </c>
      <c r="I85" s="31">
        <f>ABS(ROUND(J85,0)-J85)+ABS(ROUND(K85,0)-K85)</f>
        <v>0</v>
      </c>
      <c r="J85" s="31">
        <f>Bilanca!I93</f>
        <v>76309</v>
      </c>
      <c r="K85" s="31">
        <f>Bilanca!J93</f>
        <v>76618</v>
      </c>
    </row>
    <row r="86" spans="4:11" ht="12.75">
      <c r="D86" s="4" t="s">
        <v>1521</v>
      </c>
      <c r="E86" s="4">
        <v>1</v>
      </c>
      <c r="F86" s="4">
        <f>Bilanca!G94</f>
        <v>85</v>
      </c>
      <c r="G86" s="4">
        <f>IF(Bilanca!H94=0,"",Bilanca!H94)</f>
      </c>
      <c r="H86" s="30">
        <f>J86/100*F86+2*K86/100*F86</f>
        <v>195113.25</v>
      </c>
      <c r="I86" s="31">
        <f>ABS(ROUND(J86,0)-J86)+ABS(ROUND(K86,0)-K86)</f>
        <v>0</v>
      </c>
      <c r="J86" s="31">
        <f>Bilanca!I94</f>
        <v>76309</v>
      </c>
      <c r="K86" s="31">
        <f>Bilanca!J94</f>
        <v>76618</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4311022.1</v>
      </c>
      <c r="I96" s="31">
        <f t="shared" si="5"/>
        <v>0</v>
      </c>
      <c r="J96" s="31">
        <f>Bilanca!I104</f>
        <v>1811944</v>
      </c>
      <c r="K96" s="31">
        <f>Bilanca!J104</f>
        <v>1362987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4363003.05</v>
      </c>
      <c r="I102" s="31">
        <f t="shared" si="5"/>
        <v>0</v>
      </c>
      <c r="J102" s="31">
        <f>Bilanca!I110</f>
        <v>1744679</v>
      </c>
      <c r="K102" s="31">
        <f>Bilanca!J110</f>
        <v>1287563</v>
      </c>
    </row>
    <row r="103" spans="4:11" ht="12.75">
      <c r="D103" s="4" t="s">
        <v>1521</v>
      </c>
      <c r="E103" s="4">
        <v>1</v>
      </c>
      <c r="F103" s="4">
        <f>Bilanca!G111</f>
        <v>102</v>
      </c>
      <c r="G103" s="4">
        <f>IF(Bilanca!H111=0,"",Bilanca!H111)</f>
      </c>
      <c r="H103" s="30">
        <f t="shared" si="4"/>
        <v>222475.26</v>
      </c>
      <c r="I103" s="31">
        <f t="shared" si="5"/>
        <v>0</v>
      </c>
      <c r="J103" s="31">
        <f>Bilanca!I111</f>
        <v>67265</v>
      </c>
      <c r="K103" s="31">
        <f>Bilanca!J111</f>
        <v>75424</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2819212.46</v>
      </c>
      <c r="I108" s="31">
        <f t="shared" si="5"/>
        <v>0</v>
      </c>
      <c r="J108" s="31">
        <f>Bilanca!I116</f>
        <v>916492</v>
      </c>
      <c r="K108" s="31">
        <f>Bilanca!J116</f>
        <v>859143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329870.73</v>
      </c>
      <c r="I114" s="31">
        <f t="shared" si="5"/>
        <v>0</v>
      </c>
      <c r="J114" s="31">
        <f>Bilanca!I122</f>
        <v>95053</v>
      </c>
      <c r="K114" s="31">
        <f>Bilanca!J122</f>
        <v>98434</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721225.95</v>
      </c>
      <c r="I116" s="31">
        <f t="shared" si="5"/>
        <v>0</v>
      </c>
      <c r="J116" s="31">
        <f>Bilanca!I124</f>
        <v>311305</v>
      </c>
      <c r="K116" s="31">
        <f>Bilanca!J124</f>
        <v>157924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1171085.76</v>
      </c>
      <c r="I118" s="31">
        <f t="shared" si="5"/>
        <v>0</v>
      </c>
      <c r="J118" s="31">
        <f>Bilanca!I126</f>
        <v>333136</v>
      </c>
      <c r="K118" s="31">
        <f>Bilanca!J126</f>
        <v>333896</v>
      </c>
    </row>
    <row r="119" spans="4:11" ht="12.75">
      <c r="D119" s="4" t="s">
        <v>1521</v>
      </c>
      <c r="E119" s="4">
        <v>1</v>
      </c>
      <c r="F119" s="4">
        <f>Bilanca!G127</f>
        <v>118</v>
      </c>
      <c r="G119" s="4">
        <f>IF(Bilanca!H127=0,"",Bilanca!H127)</f>
      </c>
      <c r="H119" s="30">
        <f t="shared" si="4"/>
        <v>838782.94</v>
      </c>
      <c r="I119" s="31">
        <f t="shared" si="5"/>
        <v>0</v>
      </c>
      <c r="J119" s="31">
        <f>Bilanca!I127</f>
        <v>173055</v>
      </c>
      <c r="K119" s="31">
        <f>Bilanca!J127</f>
        <v>268889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4771.03</v>
      </c>
      <c r="I122" s="31">
        <f t="shared" si="5"/>
        <v>0</v>
      </c>
      <c r="J122" s="31">
        <f>Bilanca!I130</f>
        <v>3943</v>
      </c>
      <c r="K122" s="31">
        <f>Bilanca!J130</f>
        <v>0</v>
      </c>
    </row>
    <row r="123" spans="4:11" ht="12.75">
      <c r="D123" s="4" t="s">
        <v>1521</v>
      </c>
      <c r="E123" s="4">
        <v>1</v>
      </c>
      <c r="F123" s="4">
        <f>Bilanca!G131</f>
        <v>122</v>
      </c>
      <c r="G123" s="4">
        <f>IF(Bilanca!H131=0,"",Bilanca!H131)</f>
      </c>
      <c r="H123" s="30">
        <f t="shared" si="4"/>
        <v>690979.94</v>
      </c>
      <c r="I123" s="31">
        <f t="shared" si="5"/>
        <v>0</v>
      </c>
      <c r="J123" s="31">
        <f>Bilanca!I131</f>
        <v>218973</v>
      </c>
      <c r="K123" s="31">
        <f>Bilanca!J131</f>
        <v>173702</v>
      </c>
    </row>
    <row r="124" spans="4:11" ht="12.75">
      <c r="D124" s="4" t="s">
        <v>1521</v>
      </c>
      <c r="E124" s="4">
        <v>1</v>
      </c>
      <c r="F124" s="4">
        <f>Bilanca!G132</f>
        <v>123</v>
      </c>
      <c r="G124" s="4">
        <f>IF(Bilanca!H132=0,"",Bilanca!H132)</f>
      </c>
      <c r="H124" s="30">
        <f t="shared" si="4"/>
        <v>13210366.05</v>
      </c>
      <c r="I124" s="31">
        <f t="shared" si="5"/>
        <v>0</v>
      </c>
      <c r="J124" s="31">
        <f>Bilanca!I132</f>
        <v>3896685</v>
      </c>
      <c r="K124" s="31">
        <f>Bilanca!J132</f>
        <v>3421725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34248255</v>
      </c>
      <c r="I126" s="4">
        <f t="shared" si="5"/>
        <v>0</v>
      </c>
      <c r="J126" s="31">
        <f>RDG!I8</f>
        <v>9216980</v>
      </c>
      <c r="K126" s="31">
        <f>RDG!J8</f>
        <v>9090812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32574283.340000004</v>
      </c>
      <c r="I128" s="4">
        <f aca="true" t="shared" si="7" ref="I128:I190">ABS(ROUND(J128,0)-J128)+ABS(ROUND(K128,0)-K128)</f>
        <v>0</v>
      </c>
      <c r="J128" s="31">
        <f>RDG!I10</f>
        <v>8854254</v>
      </c>
      <c r="K128" s="31">
        <f>RDG!J10</f>
        <v>8397394</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2274430.6</v>
      </c>
      <c r="I131" s="4">
        <f t="shared" si="7"/>
        <v>0</v>
      </c>
      <c r="J131" s="31">
        <f>RDG!I13</f>
        <v>362726</v>
      </c>
      <c r="K131" s="31">
        <f>RDG!J13</f>
        <v>693418</v>
      </c>
    </row>
    <row r="132" spans="4:11" ht="12.75">
      <c r="D132" s="4" t="s">
        <v>541</v>
      </c>
      <c r="E132" s="4">
        <v>2</v>
      </c>
      <c r="F132" s="4">
        <f>RDG!G14</f>
        <v>131</v>
      </c>
      <c r="G132" s="4">
        <f>IF(RDG!H14=0,"",RDG!H14)</f>
      </c>
      <c r="H132" s="30">
        <f t="shared" si="6"/>
        <v>35313950.34</v>
      </c>
      <c r="I132" s="4">
        <f t="shared" si="7"/>
        <v>0</v>
      </c>
      <c r="J132" s="31">
        <f>RDG!I14</f>
        <v>9089898</v>
      </c>
      <c r="K132" s="31">
        <f>RDG!J14</f>
        <v>8933658</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11342899.68</v>
      </c>
      <c r="I134" s="4">
        <f t="shared" si="7"/>
        <v>0</v>
      </c>
      <c r="J134" s="31">
        <f>RDG!I16</f>
        <v>3131248</v>
      </c>
      <c r="K134" s="31">
        <f>RDG!J16</f>
        <v>2698624</v>
      </c>
    </row>
    <row r="135" spans="4:11" ht="12.75">
      <c r="D135" s="4" t="s">
        <v>541</v>
      </c>
      <c r="E135" s="4">
        <v>2</v>
      </c>
      <c r="F135" s="4">
        <f>RDG!G17</f>
        <v>134</v>
      </c>
      <c r="G135" s="4">
        <f>IF(RDG!H17=0,"",RDG!H17)</f>
      </c>
      <c r="H135" s="30">
        <f t="shared" si="6"/>
        <v>4292533.220000001</v>
      </c>
      <c r="I135" s="4">
        <f t="shared" si="7"/>
        <v>0</v>
      </c>
      <c r="J135" s="31">
        <f>RDG!I17</f>
        <v>1237609</v>
      </c>
      <c r="K135" s="31">
        <f>RDG!J17</f>
        <v>982887</v>
      </c>
    </row>
    <row r="136" spans="4:11" ht="12.75">
      <c r="D136" s="4" t="s">
        <v>541</v>
      </c>
      <c r="E136" s="4">
        <v>2</v>
      </c>
      <c r="F136" s="4">
        <f>RDG!G18</f>
        <v>135</v>
      </c>
      <c r="G136" s="4">
        <f>IF(RDG!H18=0,"",RDG!H18)</f>
      </c>
      <c r="H136" s="30">
        <f t="shared" si="6"/>
        <v>766488.15</v>
      </c>
      <c r="I136" s="4">
        <f t="shared" si="7"/>
        <v>0</v>
      </c>
      <c r="J136" s="31">
        <f>RDG!I18</f>
        <v>188479</v>
      </c>
      <c r="K136" s="31">
        <f>RDG!J18</f>
        <v>189645</v>
      </c>
    </row>
    <row r="137" spans="4:11" ht="12.75">
      <c r="D137" s="4" t="s">
        <v>541</v>
      </c>
      <c r="E137" s="4">
        <v>2</v>
      </c>
      <c r="F137" s="4">
        <f>RDG!G19</f>
        <v>136</v>
      </c>
      <c r="G137" s="4">
        <f>IF(RDG!H19=0,"",RDG!H19)</f>
      </c>
      <c r="H137" s="30">
        <f t="shared" si="6"/>
        <v>6469987.84</v>
      </c>
      <c r="I137" s="4">
        <f t="shared" si="7"/>
        <v>0</v>
      </c>
      <c r="J137" s="31">
        <f>RDG!I19</f>
        <v>1705160</v>
      </c>
      <c r="K137" s="31">
        <f>RDG!J19</f>
        <v>1526092</v>
      </c>
    </row>
    <row r="138" spans="4:11" ht="12.75">
      <c r="D138" s="4" t="s">
        <v>541</v>
      </c>
      <c r="E138" s="4">
        <v>2</v>
      </c>
      <c r="F138" s="4">
        <f>RDG!G20</f>
        <v>137</v>
      </c>
      <c r="G138" s="4">
        <f>IF(RDG!H20=0,"",RDG!H20)</f>
      </c>
      <c r="H138" s="30">
        <f t="shared" si="6"/>
        <v>19931906.689999998</v>
      </c>
      <c r="I138" s="4">
        <f t="shared" si="7"/>
        <v>0</v>
      </c>
      <c r="J138" s="31">
        <f>RDG!I20</f>
        <v>4823145</v>
      </c>
      <c r="K138" s="31">
        <f>RDG!J20</f>
        <v>4862846</v>
      </c>
    </row>
    <row r="139" spans="4:11" ht="12.75">
      <c r="D139" s="4" t="s">
        <v>541</v>
      </c>
      <c r="E139" s="4">
        <v>2</v>
      </c>
      <c r="F139" s="4">
        <f>RDG!G21</f>
        <v>138</v>
      </c>
      <c r="G139" s="4">
        <f>IF(RDG!H21=0,"",RDG!H21)</f>
      </c>
      <c r="H139" s="30">
        <f t="shared" si="6"/>
        <v>13128918.42</v>
      </c>
      <c r="I139" s="4">
        <f t="shared" si="7"/>
        <v>0</v>
      </c>
      <c r="J139" s="31">
        <f>RDG!I21</f>
        <v>3156211</v>
      </c>
      <c r="K139" s="31">
        <f>RDG!J21</f>
        <v>3178749</v>
      </c>
    </row>
    <row r="140" spans="4:11" ht="12.75">
      <c r="D140" s="4" t="s">
        <v>541</v>
      </c>
      <c r="E140" s="4">
        <v>2</v>
      </c>
      <c r="F140" s="4">
        <f>RDG!G22</f>
        <v>139</v>
      </c>
      <c r="G140" s="4">
        <f>IF(RDG!H22=0,"",RDG!H22)</f>
      </c>
      <c r="H140" s="30">
        <f t="shared" si="6"/>
        <v>4125367.1</v>
      </c>
      <c r="I140" s="4">
        <f t="shared" si="7"/>
        <v>0</v>
      </c>
      <c r="J140" s="31">
        <f>RDG!I22</f>
        <v>980850</v>
      </c>
      <c r="K140" s="31">
        <f>RDG!J22</f>
        <v>993520</v>
      </c>
    </row>
    <row r="141" spans="4:11" ht="12.75">
      <c r="D141" s="4" t="s">
        <v>541</v>
      </c>
      <c r="E141" s="4">
        <v>2</v>
      </c>
      <c r="F141" s="4">
        <f>RDG!G23</f>
        <v>140</v>
      </c>
      <c r="G141" s="4">
        <f>IF(RDG!H23=0,"",RDG!H23)</f>
      </c>
      <c r="H141" s="30">
        <f t="shared" si="6"/>
        <v>2894133.2</v>
      </c>
      <c r="I141" s="4">
        <f t="shared" si="7"/>
        <v>0</v>
      </c>
      <c r="J141" s="31">
        <f>RDG!I23</f>
        <v>686084</v>
      </c>
      <c r="K141" s="31">
        <f>RDG!J23</f>
        <v>690577</v>
      </c>
    </row>
    <row r="142" spans="4:11" ht="12.75">
      <c r="D142" s="4" t="s">
        <v>541</v>
      </c>
      <c r="E142" s="4">
        <v>2</v>
      </c>
      <c r="F142" s="4">
        <f>RDG!G24</f>
        <v>141</v>
      </c>
      <c r="G142" s="4">
        <f>IF(RDG!H24=0,"",RDG!H24)</f>
      </c>
      <c r="H142" s="30">
        <f t="shared" si="6"/>
        <v>1525949.94</v>
      </c>
      <c r="I142" s="4">
        <f t="shared" si="7"/>
        <v>0</v>
      </c>
      <c r="J142" s="31">
        <f>RDG!I24</f>
        <v>233226</v>
      </c>
      <c r="K142" s="31">
        <f>RDG!J24</f>
        <v>424504</v>
      </c>
    </row>
    <row r="143" spans="4:11" ht="12.75">
      <c r="D143" s="4" t="s">
        <v>541</v>
      </c>
      <c r="E143" s="4">
        <v>2</v>
      </c>
      <c r="F143" s="4">
        <f>RDG!G25</f>
        <v>142</v>
      </c>
      <c r="G143" s="4">
        <f>IF(RDG!H25=0,"",RDG!H25)</f>
      </c>
      <c r="H143" s="30">
        <f t="shared" si="6"/>
        <v>3767499.98</v>
      </c>
      <c r="I143" s="4">
        <f t="shared" si="7"/>
        <v>0</v>
      </c>
      <c r="J143" s="31">
        <f>RDG!I25</f>
        <v>882369</v>
      </c>
      <c r="K143" s="31">
        <f>RDG!J25</f>
        <v>885400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221051.34</v>
      </c>
      <c r="I154" s="4">
        <f t="shared" si="7"/>
        <v>0</v>
      </c>
      <c r="J154" s="31">
        <f>RDG!I36</f>
        <v>19910</v>
      </c>
      <c r="K154" s="31">
        <f>RDG!J36</f>
        <v>62284</v>
      </c>
    </row>
    <row r="155" spans="4:11" ht="12.75">
      <c r="D155" s="4" t="s">
        <v>541</v>
      </c>
      <c r="E155" s="4">
        <v>2</v>
      </c>
      <c r="F155" s="4">
        <f>RDG!G37</f>
        <v>154</v>
      </c>
      <c r="G155" s="4">
        <f>IF(RDG!H37=0,"",RDG!H37)</f>
      </c>
      <c r="H155" s="30">
        <f t="shared" si="6"/>
        <v>16859.92</v>
      </c>
      <c r="I155" s="4">
        <f t="shared" si="7"/>
        <v>0</v>
      </c>
      <c r="J155" s="31">
        <f>RDG!I37</f>
        <v>10632</v>
      </c>
      <c r="K155" s="31">
        <f>RDG!J37</f>
        <v>158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17420.2</v>
      </c>
      <c r="I162" s="4">
        <f t="shared" si="7"/>
        <v>0</v>
      </c>
      <c r="J162" s="31">
        <f>RDG!I44</f>
        <v>10632</v>
      </c>
      <c r="K162" s="31">
        <f>RDG!J44</f>
        <v>94</v>
      </c>
    </row>
    <row r="163" spans="4:11" ht="12.75">
      <c r="D163" s="4" t="s">
        <v>541</v>
      </c>
      <c r="E163" s="4">
        <v>2</v>
      </c>
      <c r="F163" s="4">
        <f>RDG!G45</f>
        <v>162</v>
      </c>
      <c r="G163" s="4">
        <f>IF(RDG!H45=0,"",RDG!H45)</f>
      </c>
      <c r="H163" s="30">
        <f t="shared" si="6"/>
        <v>207.36</v>
      </c>
      <c r="I163" s="4">
        <f t="shared" si="7"/>
        <v>0</v>
      </c>
      <c r="J163" s="31">
        <f>RDG!I45</f>
        <v>0</v>
      </c>
      <c r="K163" s="31">
        <f>RDG!J45</f>
        <v>64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255509.09999999998</v>
      </c>
      <c r="I166" s="4">
        <f t="shared" si="7"/>
        <v>0</v>
      </c>
      <c r="J166" s="31">
        <f>RDG!I48</f>
        <v>43308</v>
      </c>
      <c r="K166" s="31">
        <f>RDG!J48</f>
        <v>55773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260117.76</v>
      </c>
      <c r="I169" s="4">
        <f t="shared" si="7"/>
        <v>0</v>
      </c>
      <c r="J169" s="31">
        <f>RDG!I51</f>
        <v>43286</v>
      </c>
      <c r="K169" s="31">
        <f>RDG!J51</f>
        <v>55773</v>
      </c>
    </row>
    <row r="170" spans="4:11" ht="12.75">
      <c r="D170" s="4" t="s">
        <v>541</v>
      </c>
      <c r="E170" s="4">
        <v>2</v>
      </c>
      <c r="F170" s="4">
        <f>RDG!G52</f>
        <v>169</v>
      </c>
      <c r="G170" s="4">
        <f>IF(RDG!H52=0,"",RDG!H52)</f>
      </c>
      <c r="H170" s="30">
        <f t="shared" si="6"/>
        <v>37.18</v>
      </c>
      <c r="I170" s="4">
        <f t="shared" si="7"/>
        <v>0</v>
      </c>
      <c r="J170" s="31">
        <f>RDG!I52</f>
        <v>22</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48514907.04</v>
      </c>
      <c r="I178" s="4">
        <f t="shared" si="7"/>
        <v>0</v>
      </c>
      <c r="J178" s="31">
        <f>RDG!I60</f>
        <v>9227612</v>
      </c>
      <c r="K178" s="31">
        <f>RDG!J60</f>
        <v>9090970</v>
      </c>
    </row>
    <row r="179" spans="4:11" ht="12.75">
      <c r="D179" s="4" t="s">
        <v>541</v>
      </c>
      <c r="E179" s="4">
        <v>2</v>
      </c>
      <c r="F179" s="4">
        <f>RDG!G61</f>
        <v>178</v>
      </c>
      <c r="G179" s="4">
        <f>IF(RDG!H61=0,"",RDG!H61)</f>
      </c>
      <c r="H179" s="30">
        <f t="shared" si="6"/>
        <v>48259481.04</v>
      </c>
      <c r="I179" s="4">
        <f t="shared" si="7"/>
        <v>0</v>
      </c>
      <c r="J179" s="31">
        <f>RDG!I61</f>
        <v>9133206</v>
      </c>
      <c r="K179" s="31">
        <f>RDG!J61</f>
        <v>8989431</v>
      </c>
    </row>
    <row r="180" spans="4:11" ht="12.75">
      <c r="D180" s="4" t="s">
        <v>541</v>
      </c>
      <c r="E180" s="4">
        <v>2</v>
      </c>
      <c r="F180" s="4">
        <f>RDG!G62</f>
        <v>179</v>
      </c>
      <c r="G180" s="4">
        <f>IF(RDG!H62=0,"",RDG!H62)</f>
      </c>
      <c r="H180" s="30">
        <f t="shared" si="6"/>
        <v>532496.36</v>
      </c>
      <c r="I180" s="4">
        <f t="shared" si="7"/>
        <v>0</v>
      </c>
      <c r="J180" s="31">
        <f>RDG!I62</f>
        <v>94406</v>
      </c>
      <c r="K180" s="31">
        <f>RDG!J62</f>
        <v>101539</v>
      </c>
    </row>
    <row r="181" spans="4:11" ht="12.75">
      <c r="D181" s="4" t="s">
        <v>541</v>
      </c>
      <c r="E181" s="4">
        <v>2</v>
      </c>
      <c r="F181" s="4">
        <f>RDG!G63</f>
        <v>180</v>
      </c>
      <c r="G181" s="4">
        <f>IF(RDG!H63=0,"",RDG!H63)</f>
      </c>
      <c r="H181" s="30">
        <f t="shared" si="6"/>
        <v>535471.2</v>
      </c>
      <c r="I181" s="4">
        <f t="shared" si="7"/>
        <v>0</v>
      </c>
      <c r="J181" s="31">
        <f>RDG!I63</f>
        <v>94406</v>
      </c>
      <c r="K181" s="31">
        <f>RDG!J63</f>
        <v>101539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123652.62</v>
      </c>
      <c r="I183" s="4">
        <f t="shared" si="7"/>
        <v>0</v>
      </c>
      <c r="J183" s="31">
        <f>RDG!I65</f>
        <v>18097</v>
      </c>
      <c r="K183" s="31">
        <f>RDG!J65</f>
        <v>24922</v>
      </c>
    </row>
    <row r="184" spans="4:11" ht="12.75">
      <c r="D184" s="4" t="s">
        <v>541</v>
      </c>
      <c r="E184" s="4">
        <v>2</v>
      </c>
      <c r="F184" s="4">
        <f>RDG!G66</f>
        <v>183</v>
      </c>
      <c r="G184" s="4">
        <f>IF(RDG!H66=0,"",RDG!H66)</f>
      </c>
      <c r="H184" s="30">
        <f t="shared" si="6"/>
        <v>420063.68999999994</v>
      </c>
      <c r="I184" s="4">
        <f t="shared" si="7"/>
        <v>0</v>
      </c>
      <c r="J184" s="31">
        <f>RDG!I66</f>
        <v>76309</v>
      </c>
      <c r="K184" s="31">
        <f>RDG!J66</f>
        <v>76617</v>
      </c>
    </row>
    <row r="185" spans="4:11" ht="12.75">
      <c r="D185" s="4" t="s">
        <v>541</v>
      </c>
      <c r="E185" s="4">
        <v>2</v>
      </c>
      <c r="F185" s="4">
        <f>RDG!G67</f>
        <v>184</v>
      </c>
      <c r="G185" s="4">
        <f>IF(RDG!H67=0,"",RDG!H67)</f>
      </c>
      <c r="H185" s="30">
        <f t="shared" si="6"/>
        <v>422359.12</v>
      </c>
      <c r="I185" s="4">
        <f t="shared" si="7"/>
        <v>0</v>
      </c>
      <c r="J185" s="31">
        <f>RDG!I67</f>
        <v>76309</v>
      </c>
      <c r="K185" s="31">
        <f>RDG!J67</f>
        <v>76617</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497297.64</v>
      </c>
      <c r="I229" s="4">
        <f t="shared" si="11"/>
        <v>0</v>
      </c>
      <c r="J229" s="31">
        <f>Dodatni!I20</f>
        <v>67265</v>
      </c>
      <c r="K229" s="31">
        <f>Dodatni!J20</f>
        <v>75424</v>
      </c>
    </row>
    <row r="230" spans="4:11" ht="12.75">
      <c r="D230" s="4" t="s">
        <v>1522</v>
      </c>
      <c r="E230" s="4">
        <v>3</v>
      </c>
      <c r="F230" s="4">
        <f>Dodatni!H21</f>
        <v>229</v>
      </c>
      <c r="H230" s="30">
        <f t="shared" si="10"/>
        <v>1436180.37</v>
      </c>
      <c r="I230" s="4">
        <f t="shared" si="11"/>
        <v>0</v>
      </c>
      <c r="J230" s="31">
        <f>Dodatni!I21</f>
        <v>311305</v>
      </c>
      <c r="K230" s="31">
        <f>Dodatni!J21</f>
        <v>157924</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2503941.1999999997</v>
      </c>
      <c r="I233" s="4">
        <f t="shared" si="11"/>
        <v>0</v>
      </c>
      <c r="J233" s="31">
        <f>Dodatni!I26</f>
        <v>356397</v>
      </c>
      <c r="K233" s="31">
        <f>Dodatni!J26</f>
        <v>361444</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59213114.370000005</v>
      </c>
      <c r="I242" s="4">
        <f t="shared" si="11"/>
        <v>0</v>
      </c>
      <c r="J242" s="31">
        <f>Dodatni!I35</f>
        <v>8497857</v>
      </c>
      <c r="K242" s="31">
        <f>Dodatni!J35</f>
        <v>8035950</v>
      </c>
    </row>
    <row r="243" spans="4:11" ht="12.75">
      <c r="D243" s="4" t="s">
        <v>1522</v>
      </c>
      <c r="E243" s="4">
        <v>3</v>
      </c>
      <c r="F243" s="4">
        <f>Dodatni!H37</f>
        <v>242</v>
      </c>
      <c r="H243" s="30">
        <f t="shared" si="10"/>
        <v>62070681.64</v>
      </c>
      <c r="I243" s="4">
        <f t="shared" si="11"/>
        <v>0</v>
      </c>
      <c r="J243" s="31">
        <f>Dodatni!I37</f>
        <v>8854254</v>
      </c>
      <c r="K243" s="31">
        <f>Dodatni!J37</f>
        <v>8397394</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3661508.2800000003</v>
      </c>
      <c r="I247" s="4">
        <f t="shared" si="11"/>
        <v>0</v>
      </c>
      <c r="J247" s="31">
        <f>Dodatni!I43</f>
        <v>301410</v>
      </c>
      <c r="K247" s="31">
        <f>Dodatni!J43</f>
        <v>593504</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1945041.8399999999</v>
      </c>
      <c r="I253" s="4">
        <f t="shared" si="11"/>
        <v>0</v>
      </c>
      <c r="J253" s="31">
        <f>Dodatni!I50</f>
        <v>264084</v>
      </c>
      <c r="K253" s="31">
        <f>Dodatni!J50</f>
        <v>253879</v>
      </c>
    </row>
    <row r="254" spans="4:11" ht="12.75">
      <c r="D254" s="4" t="s">
        <v>1522</v>
      </c>
      <c r="E254" s="4">
        <v>3</v>
      </c>
      <c r="F254" s="4">
        <f>Dodatni!H51</f>
        <v>253</v>
      </c>
      <c r="H254" s="30">
        <f t="shared" si="10"/>
        <v>573540.88</v>
      </c>
      <c r="I254" s="4">
        <f t="shared" si="11"/>
        <v>0</v>
      </c>
      <c r="J254" s="31">
        <f>Dodatni!I51</f>
        <v>89678</v>
      </c>
      <c r="K254" s="31">
        <f>Dodatni!J51</f>
        <v>68509</v>
      </c>
    </row>
    <row r="255" spans="4:11" ht="12.75">
      <c r="D255" s="4" t="s">
        <v>1522</v>
      </c>
      <c r="E255" s="4">
        <v>3</v>
      </c>
      <c r="F255" s="4">
        <f>Dodatni!H52</f>
        <v>254</v>
      </c>
      <c r="H255" s="30">
        <f t="shared" si="10"/>
        <v>1442133.26</v>
      </c>
      <c r="I255" s="4">
        <f t="shared" si="11"/>
        <v>0</v>
      </c>
      <c r="J255" s="31">
        <f>Dodatni!I52</f>
        <v>188479</v>
      </c>
      <c r="K255" s="31">
        <f>Dodatni!J52</f>
        <v>189645</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739316.84</v>
      </c>
      <c r="I263" s="4">
        <f t="shared" si="11"/>
        <v>0</v>
      </c>
      <c r="J263" s="31">
        <f>Dodatni!I60</f>
        <v>94456</v>
      </c>
      <c r="K263" s="31">
        <f>Dodatni!J60</f>
        <v>93863</v>
      </c>
    </row>
    <row r="264" spans="4:11" ht="12.75">
      <c r="D264" s="4" t="s">
        <v>1522</v>
      </c>
      <c r="E264" s="4">
        <v>3</v>
      </c>
      <c r="F264" s="4">
        <f>Dodatni!H61</f>
        <v>263</v>
      </c>
      <c r="H264" s="30">
        <f t="shared" si="10"/>
        <v>742138.66</v>
      </c>
      <c r="I264" s="4">
        <f t="shared" si="11"/>
        <v>0</v>
      </c>
      <c r="J264" s="31">
        <f>Dodatni!I61</f>
        <v>94456</v>
      </c>
      <c r="K264" s="31">
        <f>Dodatni!J61</f>
        <v>93863</v>
      </c>
    </row>
    <row r="265" spans="4:11" ht="12.75">
      <c r="D265" s="4" t="s">
        <v>1522</v>
      </c>
      <c r="E265" s="4">
        <v>3</v>
      </c>
      <c r="F265" s="4">
        <f>Dodatni!H62</f>
        <v>264</v>
      </c>
      <c r="H265" s="30">
        <f t="shared" si="10"/>
        <v>203314.32</v>
      </c>
      <c r="I265" s="4">
        <f t="shared" si="11"/>
        <v>0</v>
      </c>
      <c r="J265" s="31">
        <f>Dodatni!I62</f>
        <v>29945</v>
      </c>
      <c r="K265" s="31">
        <f>Dodatni!J62</f>
        <v>23534</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236825.12</v>
      </c>
      <c r="I267" s="4">
        <f t="shared" si="11"/>
        <v>0</v>
      </c>
      <c r="J267" s="31">
        <f>Dodatni!I64</f>
        <v>26432</v>
      </c>
      <c r="K267" s="31">
        <f>Dodatni!J64</f>
        <v>31300</v>
      </c>
    </row>
    <row r="268" spans="4:11" ht="12.75">
      <c r="D268" s="4" t="s">
        <v>1522</v>
      </c>
      <c r="E268" s="4">
        <v>3</v>
      </c>
      <c r="F268" s="4">
        <f>Dodatni!H65</f>
        <v>267</v>
      </c>
      <c r="H268" s="30">
        <f t="shared" si="10"/>
        <v>6234727.68</v>
      </c>
      <c r="I268" s="4">
        <f t="shared" si="11"/>
        <v>0</v>
      </c>
      <c r="J268" s="31">
        <f>Dodatni!I65</f>
        <v>768600</v>
      </c>
      <c r="K268" s="31">
        <f>Dodatni!J65</f>
        <v>783252</v>
      </c>
    </row>
    <row r="269" spans="4:11" ht="12.75">
      <c r="D269" s="4" t="s">
        <v>1522</v>
      </c>
      <c r="E269" s="4">
        <v>3</v>
      </c>
      <c r="F269" s="4">
        <f>Dodatni!H66</f>
        <v>268</v>
      </c>
      <c r="H269" s="30">
        <f t="shared" si="10"/>
        <v>107200</v>
      </c>
      <c r="I269" s="4">
        <f t="shared" si="11"/>
        <v>0</v>
      </c>
      <c r="J269" s="31">
        <f>Dodatni!I66</f>
        <v>8000</v>
      </c>
      <c r="K269" s="31">
        <f>Dodatni!J66</f>
        <v>16000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29646.799999999996</v>
      </c>
      <c r="I275" s="4">
        <f aca="true" t="shared" si="13" ref="I275:I284">ABS(ROUND(J275,0)-J275)+ABS(ROUND(K275,0)-K275)</f>
        <v>0</v>
      </c>
      <c r="J275" s="31">
        <f>Dodatni!I73</f>
        <v>10632</v>
      </c>
      <c r="K275" s="31">
        <f>Dodatni!J73</f>
        <v>94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428884.64</v>
      </c>
      <c r="I278" s="4">
        <f t="shared" si="13"/>
        <v>0</v>
      </c>
      <c r="J278" s="31">
        <f>Dodatni!I76</f>
        <v>43286</v>
      </c>
      <c r="K278" s="31">
        <f>Dodatni!J76</f>
        <v>55773</v>
      </c>
    </row>
    <row r="279" spans="4:11" ht="12.75">
      <c r="D279" s="4" t="s">
        <v>1522</v>
      </c>
      <c r="E279" s="4">
        <v>3</v>
      </c>
      <c r="F279" s="4">
        <f>Dodatni!H78</f>
        <v>278</v>
      </c>
      <c r="H279" s="30">
        <f t="shared" si="12"/>
        <v>3042968.54</v>
      </c>
      <c r="I279" s="4">
        <f t="shared" si="13"/>
        <v>0</v>
      </c>
      <c r="J279" s="31">
        <f>Dodatni!I78</f>
        <v>990509</v>
      </c>
      <c r="K279" s="31">
        <f>Dodatni!J78</f>
        <v>52042</v>
      </c>
    </row>
    <row r="280" spans="4:11" ht="12.75">
      <c r="D280" s="4" t="s">
        <v>1522</v>
      </c>
      <c r="E280" s="4">
        <v>3</v>
      </c>
      <c r="F280" s="4">
        <f>Dodatni!H79</f>
        <v>279</v>
      </c>
      <c r="H280" s="30">
        <f t="shared" si="12"/>
        <v>79417.34999999999</v>
      </c>
      <c r="I280" s="4">
        <f t="shared" si="13"/>
        <v>0</v>
      </c>
      <c r="J280" s="31">
        <f>Dodatni!I79</f>
        <v>28465</v>
      </c>
      <c r="K280" s="31">
        <f>Dodatni!J79</f>
        <v>0</v>
      </c>
    </row>
    <row r="281" spans="4:11" ht="12.75">
      <c r="D281" s="4" t="s">
        <v>1522</v>
      </c>
      <c r="E281" s="4">
        <v>3</v>
      </c>
      <c r="F281" s="4">
        <f>Dodatni!H80</f>
        <v>280</v>
      </c>
      <c r="H281" s="30">
        <f t="shared" si="12"/>
        <v>2644628</v>
      </c>
      <c r="I281" s="4">
        <f t="shared" si="13"/>
        <v>0</v>
      </c>
      <c r="J281" s="31">
        <f>Dodatni!I80</f>
        <v>840426</v>
      </c>
      <c r="K281" s="31">
        <f>Dodatni!J80</f>
        <v>52042</v>
      </c>
    </row>
    <row r="282" spans="4:11" ht="12.75">
      <c r="D282" s="4" t="s">
        <v>1522</v>
      </c>
      <c r="E282" s="4">
        <v>3</v>
      </c>
      <c r="F282" s="4">
        <f>Dodatni!H81</f>
        <v>281</v>
      </c>
      <c r="H282" s="30">
        <f t="shared" si="12"/>
        <v>341746.58</v>
      </c>
      <c r="I282" s="4">
        <f t="shared" si="13"/>
        <v>0</v>
      </c>
      <c r="J282" s="31">
        <f>Dodatni!I81</f>
        <v>121618</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3108644.12</v>
      </c>
      <c r="I285" s="4">
        <f aca="true" t="shared" si="15" ref="I285:I291">ABS(ROUND(J285,0)-J285)+ABS(ROUND(K285,0)-K285)</f>
        <v>0</v>
      </c>
      <c r="J285" s="31">
        <f>Dodatni!I84</f>
        <v>990509</v>
      </c>
      <c r="K285" s="31">
        <f>Dodatni!J84</f>
        <v>52042</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37927943647; EKO KONG d.o.o. za komunalne djelatnosti</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xl/worksheets/sheet11.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7" activePane="bottomLeft" state="frozen"/>
      <selection pane="topLeft" activeCell="A2" sqref="A2"/>
      <selection pane="bottomLeft" activeCell="C46" sqref="C46:J4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EKO KONG d.o.o. za komunalne djelatnosti</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35400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37927943647</v>
      </c>
      <c r="V4" s="211" t="s">
        <v>2356</v>
      </c>
      <c r="W4" s="232" t="str">
        <f>RefStr!F31</f>
        <v>NOVA GRADIŠKA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04144732</v>
      </c>
      <c r="V5" s="211" t="s">
        <v>2357</v>
      </c>
      <c r="W5" s="232" t="str">
        <f>RefStr!C33</f>
        <v>TRG KRALJA TOMISLAVA 1</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030140444</v>
      </c>
      <c r="V6" s="211" t="s">
        <v>2568</v>
      </c>
      <c r="W6" s="232" t="str">
        <f>RefStr!L35</f>
        <v>035/362-588</v>
      </c>
      <c r="X6" s="211" t="s">
        <v>2514</v>
      </c>
      <c r="Y6" s="232" t="str">
        <f>RefStr!C68</f>
        <v>LJILJANKA MILETIĆ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INFO@EKOKONG.HR</v>
      </c>
      <c r="X7" s="211" t="s">
        <v>2515</v>
      </c>
      <c r="Y7" s="232" t="str">
        <f>RefStr!C70</f>
        <v>091 361 00 94</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8130</v>
      </c>
      <c r="X8" s="211" t="s">
        <v>2516</v>
      </c>
      <c r="Y8" s="232" t="str">
        <f>TRIM(UPPER(RefStr!C72))</f>
        <v>LJILJANA.MILETIC@EKOKONG.HR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52</v>
      </c>
      <c r="Q9" s="231">
        <f>RefStr!F58</f>
        <v>52</v>
      </c>
      <c r="R9" s="211" t="s">
        <v>1860</v>
      </c>
      <c r="S9" s="232">
        <f>IF(RefStr!F4&lt;&gt;"",RefStr!F4,0)</f>
        <v>44196</v>
      </c>
      <c r="T9" s="211" t="s">
        <v>1821</v>
      </c>
      <c r="U9" s="232">
        <f>RefStr!C39</f>
        <v>284</v>
      </c>
      <c r="V9" s="211" t="s">
        <v>1414</v>
      </c>
      <c r="W9" s="232" t="str">
        <f>RefStr!D42</f>
        <v>Uslužne djelatnosti uređenja i održava...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53</v>
      </c>
      <c r="Q10" s="233">
        <f>RefStr!F56</f>
        <v>53</v>
      </c>
      <c r="R10" s="213" t="s">
        <v>1863</v>
      </c>
      <c r="S10" s="233">
        <f>RefStr!C23</f>
        <v>1</v>
      </c>
      <c r="T10" s="213" t="s">
        <v>2573</v>
      </c>
      <c r="U10" s="233" t="str">
        <f>RefStr!D39</f>
        <v>Nova Gradiška</v>
      </c>
      <c r="V10" s="240"/>
      <c r="W10" s="241"/>
      <c r="X10" s="242" t="s">
        <v>1974</v>
      </c>
      <c r="Y10" s="243">
        <f>RefStr!F12</f>
        <v>2020</v>
      </c>
      <c r="Z10" s="213" t="s">
        <v>209</v>
      </c>
      <c r="AA10" s="233" t="str">
        <f>RefStr!A75</f>
        <v>VLADO IVKOVIĆ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E:\ljilja slavca\spašeno C\Slav1\Documents\EKO KONG\OBRAČUNI I IZVJEŠTAJI\2020\[GFI-POD, 2020.xls]Bilanca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44" activePane="bottomLeft" state="frozen"/>
      <selection pane="topLeft" activeCell="A1" sqref="A1"/>
      <selection pane="bottomLeft" activeCell="F58" sqref="F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414473.2</v>
      </c>
    </row>
    <row r="13" spans="4:17" ht="9.75" customHeight="1">
      <c r="D13" s="156"/>
      <c r="E13" s="162"/>
      <c r="H13" s="27"/>
      <c r="I13" s="163"/>
      <c r="J13" s="163"/>
      <c r="K13" s="156"/>
      <c r="L13" s="156"/>
      <c r="M13" s="156"/>
      <c r="N13" s="156"/>
      <c r="P13" s="54" t="s">
        <v>2353</v>
      </c>
      <c r="Q13" s="55">
        <f>INT(VALUE(M27))/50</f>
        <v>602808.88</v>
      </c>
    </row>
    <row r="14" spans="1:17" ht="15">
      <c r="A14" s="340" t="s">
        <v>2714</v>
      </c>
      <c r="B14" s="340"/>
      <c r="C14" s="340"/>
      <c r="D14" s="164"/>
      <c r="E14" s="165"/>
      <c r="F14" s="338"/>
      <c r="G14" s="339"/>
      <c r="H14" s="339"/>
      <c r="I14" s="156"/>
      <c r="J14" s="346" t="s">
        <v>2100</v>
      </c>
      <c r="K14" s="347"/>
      <c r="L14" s="347"/>
      <c r="M14" s="347"/>
      <c r="N14" s="347"/>
      <c r="P14" s="54" t="s">
        <v>2718</v>
      </c>
      <c r="Q14" s="55">
        <f>INT(VALUE(C27))/100</f>
        <v>379279436.47</v>
      </c>
    </row>
    <row r="15" spans="1:17" ht="19.5" customHeight="1">
      <c r="A15" s="343">
        <f>Skriveni!B59</f>
        <v>851849214.48</v>
      </c>
      <c r="B15" s="344"/>
      <c r="C15" s="345"/>
      <c r="D15" s="60"/>
      <c r="E15" s="60"/>
      <c r="F15" s="60"/>
      <c r="G15" s="60"/>
      <c r="H15" s="60"/>
      <c r="I15" s="60"/>
      <c r="J15" s="60"/>
      <c r="K15" s="60"/>
      <c r="L15" s="60"/>
      <c r="M15" s="60"/>
      <c r="N15" s="60"/>
      <c r="P15" s="54" t="s">
        <v>1817</v>
      </c>
      <c r="Q15" s="55">
        <f>LEN(Skriveni!B9)</f>
        <v>40</v>
      </c>
    </row>
    <row r="16" spans="4:17" ht="12.75" customHeight="1">
      <c r="D16" s="60"/>
      <c r="E16" s="60"/>
      <c r="F16" s="60"/>
      <c r="G16" s="60"/>
      <c r="H16" s="60"/>
      <c r="I16" s="60"/>
      <c r="P16" s="54" t="s">
        <v>1818</v>
      </c>
      <c r="Q16" s="55">
        <f>INT(VALUE(C31))/100</f>
        <v>354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22</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284</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8130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2955</v>
      </c>
      <c r="D27" s="378"/>
      <c r="E27" s="286"/>
      <c r="F27" s="290" t="s">
        <v>2406</v>
      </c>
      <c r="G27" s="322"/>
      <c r="H27" s="284" t="s">
        <v>2956</v>
      </c>
      <c r="I27" s="289"/>
      <c r="J27" s="290" t="s">
        <v>2099</v>
      </c>
      <c r="K27" s="291"/>
      <c r="L27" s="292"/>
      <c r="M27" s="284" t="s">
        <v>2957</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2953</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35400</v>
      </c>
      <c r="D31" s="329" t="s">
        <v>693</v>
      </c>
      <c r="E31" s="330"/>
      <c r="F31" s="323" t="s">
        <v>2954</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284</v>
      </c>
      <c r="D39" s="326" t="str">
        <f>IF(C39="","Šifra grada/općine nije upisana",IF(ISNA(LOOKUP(C39,A177:A732,A177:A732)),"Šifra grada/općine ne postoji",IF(LOOKUP(C39,A177:A732,A177:A732)&lt;&gt;C39,"Šifra grada/općine ne postoji",LOOKUP(C39,A177:A732,B177:B732))))</f>
        <v>Nova Gradiška</v>
      </c>
      <c r="E39" s="327"/>
      <c r="F39" s="327"/>
      <c r="G39" s="327"/>
      <c r="H39" s="314" t="s">
        <v>2222</v>
      </c>
      <c r="I39" s="292"/>
      <c r="J39" s="58">
        <f>IF(C39&gt;0,LOOKUP(C39,A177:A732,C177:C732),"")</f>
        <v>12</v>
      </c>
      <c r="K39" s="315" t="str">
        <f>IF(J39="","Treba prvo upisati šifru grada/općine",LOOKUP(J39,A153:A173,B153:B173))</f>
        <v>BRODSKO-POSAVSKA</v>
      </c>
      <c r="L39" s="315"/>
      <c r="M39" s="315"/>
      <c r="N39" s="315"/>
      <c r="P39" s="54" t="s">
        <v>1826</v>
      </c>
      <c r="Q39" s="55">
        <f>C56+2*F56+3*C58+4*F58</f>
        <v>523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1300</v>
      </c>
      <c r="D42" s="317" t="str">
        <f>IF(C42="","Šifra NKD-a nije upisana",IF(ISNA(LOOKUP(C42,A736:A1351,A736:A1351)),"Šifra NKD-a ne postoji",IF(LOOKUP(C42,A736:A1351,A736:A1351)&lt;&gt;C42,"Šifra NKD-a ne postoji",LOOKUP(C42,A736:A1351,B736:B1351))))</f>
        <v>Uslužne djelatnosti uređenja i održava...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53</v>
      </c>
      <c r="D56" s="272" t="s">
        <v>2898</v>
      </c>
      <c r="E56" s="273"/>
      <c r="F56" s="44">
        <v>53</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52</v>
      </c>
      <c r="D58" s="309" t="s">
        <v>2898</v>
      </c>
      <c r="E58" s="309"/>
      <c r="F58" s="44">
        <v>52</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94" activePane="bottomLeft" state="frozen"/>
      <selection pane="topLeft" activeCell="A1" sqref="A1"/>
      <selection pane="bottomLeft" activeCell="J20" sqref="J2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37927943647; EKO KONG d.o.o. za komunalne djelatnosti</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2287011</v>
      </c>
      <c r="J10" s="70">
        <f>J11+J18+J28+J39+J44</f>
        <v>1907189</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2287011</v>
      </c>
      <c r="J18" s="70">
        <f>SUM(J19:J27)</f>
        <v>1907189</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28465</v>
      </c>
      <c r="J20" s="71">
        <v>25619</v>
      </c>
    </row>
    <row r="21" spans="1:10" ht="13.5" customHeight="1">
      <c r="A21" s="381" t="s">
        <v>2177</v>
      </c>
      <c r="B21" s="381"/>
      <c r="C21" s="381"/>
      <c r="D21" s="381"/>
      <c r="E21" s="381"/>
      <c r="F21" s="381"/>
      <c r="G21" s="19">
        <v>13</v>
      </c>
      <c r="H21" s="20"/>
      <c r="I21" s="71">
        <v>509048</v>
      </c>
      <c r="J21" s="71">
        <v>476519</v>
      </c>
    </row>
    <row r="22" spans="1:10" ht="13.5" customHeight="1">
      <c r="A22" s="381" t="s">
        <v>2290</v>
      </c>
      <c r="B22" s="381"/>
      <c r="C22" s="381"/>
      <c r="D22" s="381"/>
      <c r="E22" s="381"/>
      <c r="F22" s="381"/>
      <c r="G22" s="19">
        <v>14</v>
      </c>
      <c r="H22" s="20"/>
      <c r="I22" s="71">
        <v>1749498</v>
      </c>
      <c r="J22" s="71">
        <v>1405051</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1609674</v>
      </c>
      <c r="J45" s="70">
        <f>J46+J54+J61+J71</f>
        <v>1513387</v>
      </c>
    </row>
    <row r="46" spans="1:10" ht="13.5" customHeight="1">
      <c r="A46" s="382" t="s">
        <v>2647</v>
      </c>
      <c r="B46" s="382"/>
      <c r="C46" s="382"/>
      <c r="D46" s="382"/>
      <c r="E46" s="382"/>
      <c r="F46" s="382"/>
      <c r="G46" s="19">
        <v>38</v>
      </c>
      <c r="H46" s="20"/>
      <c r="I46" s="70">
        <f>SUM(I47:I53)</f>
        <v>32873</v>
      </c>
      <c r="J46" s="70">
        <f>SUM(J47:J53)</f>
        <v>42035</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v>32873</v>
      </c>
      <c r="J50" s="71">
        <v>42035</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588349</v>
      </c>
      <c r="J54" s="70">
        <f>SUM(J55:J60)</f>
        <v>477064</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438242</v>
      </c>
      <c r="J57" s="71">
        <v>439519</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150107</v>
      </c>
      <c r="J59" s="71">
        <v>37545</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988452</v>
      </c>
      <c r="J71" s="71">
        <v>994288</v>
      </c>
    </row>
    <row r="72" spans="1:10" ht="24.75" customHeight="1">
      <c r="A72" s="383" t="s">
        <v>1558</v>
      </c>
      <c r="B72" s="383"/>
      <c r="C72" s="383"/>
      <c r="D72" s="383"/>
      <c r="E72" s="383"/>
      <c r="F72" s="383"/>
      <c r="G72" s="19">
        <v>64</v>
      </c>
      <c r="H72" s="20"/>
      <c r="I72" s="71"/>
      <c r="J72" s="71">
        <v>1149</v>
      </c>
    </row>
    <row r="73" spans="1:10" ht="13.5" customHeight="1">
      <c r="A73" s="383" t="s">
        <v>2650</v>
      </c>
      <c r="B73" s="383"/>
      <c r="C73" s="383"/>
      <c r="D73" s="383"/>
      <c r="E73" s="383"/>
      <c r="F73" s="383"/>
      <c r="G73" s="19">
        <v>65</v>
      </c>
      <c r="H73" s="20"/>
      <c r="I73" s="70">
        <f>I9+I10+I45+I72</f>
        <v>3896685</v>
      </c>
      <c r="J73" s="70">
        <f>J9+J10+J45+J72</f>
        <v>3421725</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949276</v>
      </c>
      <c r="J76" s="70">
        <f>J77+J78+J79+J85+J86+J90+J93+J96</f>
        <v>1025893</v>
      </c>
      <c r="L76" s="2" t="s">
        <v>2591</v>
      </c>
    </row>
    <row r="77" spans="1:10" ht="13.5" customHeight="1">
      <c r="A77" s="382" t="s">
        <v>935</v>
      </c>
      <c r="B77" s="382"/>
      <c r="C77" s="382"/>
      <c r="D77" s="382"/>
      <c r="E77" s="382"/>
      <c r="F77" s="382"/>
      <c r="G77" s="19">
        <v>68</v>
      </c>
      <c r="H77" s="20"/>
      <c r="I77" s="71">
        <v>450000</v>
      </c>
      <c r="J77" s="71">
        <v>450000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422967</v>
      </c>
      <c r="J90" s="70">
        <f>J91-J92</f>
        <v>499275</v>
      </c>
      <c r="L90" s="2" t="s">
        <v>2591</v>
      </c>
    </row>
    <row r="91" spans="1:10" ht="13.5" customHeight="1">
      <c r="A91" s="381" t="s">
        <v>1139</v>
      </c>
      <c r="B91" s="381"/>
      <c r="C91" s="381"/>
      <c r="D91" s="381"/>
      <c r="E91" s="381"/>
      <c r="F91" s="381"/>
      <c r="G91" s="19">
        <v>82</v>
      </c>
      <c r="H91" s="20"/>
      <c r="I91" s="71">
        <v>422967</v>
      </c>
      <c r="J91" s="71">
        <v>499275</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76309</v>
      </c>
      <c r="J93" s="70">
        <f>J94-J95</f>
        <v>76618</v>
      </c>
      <c r="L93" s="2" t="s">
        <v>2591</v>
      </c>
    </row>
    <row r="94" spans="1:10" ht="13.5" customHeight="1">
      <c r="A94" s="381" t="s">
        <v>2640</v>
      </c>
      <c r="B94" s="381"/>
      <c r="C94" s="381"/>
      <c r="D94" s="381"/>
      <c r="E94" s="381"/>
      <c r="F94" s="381"/>
      <c r="G94" s="19">
        <v>85</v>
      </c>
      <c r="H94" s="20"/>
      <c r="I94" s="71">
        <v>76309</v>
      </c>
      <c r="J94" s="71">
        <v>76618</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1811944</v>
      </c>
      <c r="J104" s="70">
        <f>SUM(J105:J115)</f>
        <v>1362987</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1744679</v>
      </c>
      <c r="J110" s="71">
        <v>1287563</v>
      </c>
    </row>
    <row r="111" spans="1:10" ht="13.5" customHeight="1">
      <c r="A111" s="381" t="s">
        <v>357</v>
      </c>
      <c r="B111" s="381"/>
      <c r="C111" s="381"/>
      <c r="D111" s="381"/>
      <c r="E111" s="381"/>
      <c r="F111" s="381"/>
      <c r="G111" s="19">
        <v>102</v>
      </c>
      <c r="H111" s="20"/>
      <c r="I111" s="71">
        <v>67265</v>
      </c>
      <c r="J111" s="71">
        <v>75424</v>
      </c>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916492</v>
      </c>
      <c r="J116" s="70">
        <f>SUM(J117:J130)</f>
        <v>859143</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95053</v>
      </c>
      <c r="J122" s="71">
        <v>98434</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311305</v>
      </c>
      <c r="J124" s="71">
        <v>157924</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333136</v>
      </c>
      <c r="J126" s="71">
        <v>333896</v>
      </c>
    </row>
    <row r="127" spans="1:10" ht="13.5" customHeight="1">
      <c r="A127" s="381" t="s">
        <v>364</v>
      </c>
      <c r="B127" s="381"/>
      <c r="C127" s="381"/>
      <c r="D127" s="381"/>
      <c r="E127" s="381"/>
      <c r="F127" s="381"/>
      <c r="G127" s="19">
        <v>118</v>
      </c>
      <c r="H127" s="20"/>
      <c r="I127" s="71">
        <v>173055</v>
      </c>
      <c r="J127" s="71">
        <v>268889</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3943</v>
      </c>
      <c r="J130" s="71"/>
    </row>
    <row r="131" spans="1:10" ht="24.75" customHeight="1">
      <c r="A131" s="383" t="s">
        <v>1560</v>
      </c>
      <c r="B131" s="383"/>
      <c r="C131" s="383"/>
      <c r="D131" s="383"/>
      <c r="E131" s="383"/>
      <c r="F131" s="383"/>
      <c r="G131" s="19">
        <v>122</v>
      </c>
      <c r="H131" s="20"/>
      <c r="I131" s="71">
        <v>218973</v>
      </c>
      <c r="J131" s="71">
        <v>173702</v>
      </c>
    </row>
    <row r="132" spans="1:10" ht="13.5" customHeight="1">
      <c r="A132" s="383" t="s">
        <v>2657</v>
      </c>
      <c r="B132" s="383"/>
      <c r="C132" s="383"/>
      <c r="D132" s="383"/>
      <c r="E132" s="383"/>
      <c r="F132" s="383"/>
      <c r="G132" s="19">
        <v>123</v>
      </c>
      <c r="H132" s="20"/>
      <c r="I132" s="70">
        <f>I76+I97+I104+I116+I131</f>
        <v>3896685</v>
      </c>
      <c r="J132" s="70">
        <f>J76+J97+J104+J116+J131</f>
        <v>3421725</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37927943647; EKO KONG d.o.o. za komunalne djelatnosti</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9216980</v>
      </c>
      <c r="J8" s="84">
        <f>SUM(J9:J13)</f>
        <v>9090812</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8854254</v>
      </c>
      <c r="J10" s="71">
        <v>8397394</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362726</v>
      </c>
      <c r="J13" s="71">
        <v>693418</v>
      </c>
    </row>
    <row r="14" spans="1:10" s="2" customFormat="1" ht="13.5" customHeight="1">
      <c r="A14" s="383" t="s">
        <v>1837</v>
      </c>
      <c r="B14" s="383"/>
      <c r="C14" s="383"/>
      <c r="D14" s="383"/>
      <c r="E14" s="383"/>
      <c r="F14" s="383"/>
      <c r="G14" s="19">
        <v>131</v>
      </c>
      <c r="H14" s="20"/>
      <c r="I14" s="70">
        <f>I15+I16+I20+I24+I25+I26+I29+I36</f>
        <v>9089898</v>
      </c>
      <c r="J14" s="70">
        <f>J15+J16+J20+J24+J25+J26+J29+J36</f>
        <v>8933658</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3131248</v>
      </c>
      <c r="J16" s="70">
        <f>SUM(J17:J19)</f>
        <v>2698624</v>
      </c>
    </row>
    <row r="17" spans="1:10" s="2" customFormat="1" ht="13.5" customHeight="1">
      <c r="A17" s="410" t="s">
        <v>504</v>
      </c>
      <c r="B17" s="410"/>
      <c r="C17" s="410"/>
      <c r="D17" s="410"/>
      <c r="E17" s="410"/>
      <c r="F17" s="410"/>
      <c r="G17" s="19">
        <v>134</v>
      </c>
      <c r="H17" s="20"/>
      <c r="I17" s="71">
        <v>1237609</v>
      </c>
      <c r="J17" s="71">
        <v>982887</v>
      </c>
    </row>
    <row r="18" spans="1:10" s="2" customFormat="1" ht="13.5" customHeight="1">
      <c r="A18" s="410" t="s">
        <v>505</v>
      </c>
      <c r="B18" s="410"/>
      <c r="C18" s="410"/>
      <c r="D18" s="410"/>
      <c r="E18" s="410"/>
      <c r="F18" s="410"/>
      <c r="G18" s="19">
        <v>135</v>
      </c>
      <c r="H18" s="20"/>
      <c r="I18" s="71">
        <v>188479</v>
      </c>
      <c r="J18" s="71">
        <v>189645</v>
      </c>
    </row>
    <row r="19" spans="1:10" s="2" customFormat="1" ht="13.5" customHeight="1">
      <c r="A19" s="410" t="s">
        <v>1426</v>
      </c>
      <c r="B19" s="410"/>
      <c r="C19" s="410"/>
      <c r="D19" s="410"/>
      <c r="E19" s="410"/>
      <c r="F19" s="410"/>
      <c r="G19" s="19">
        <v>136</v>
      </c>
      <c r="H19" s="20"/>
      <c r="I19" s="71">
        <v>1705160</v>
      </c>
      <c r="J19" s="71">
        <v>1526092</v>
      </c>
    </row>
    <row r="20" spans="1:10" s="2" customFormat="1" ht="13.5" customHeight="1">
      <c r="A20" s="381" t="s">
        <v>1839</v>
      </c>
      <c r="B20" s="381"/>
      <c r="C20" s="381"/>
      <c r="D20" s="381"/>
      <c r="E20" s="381"/>
      <c r="F20" s="381"/>
      <c r="G20" s="19">
        <v>137</v>
      </c>
      <c r="H20" s="20"/>
      <c r="I20" s="70">
        <f>SUM(I21:I23)</f>
        <v>4823145</v>
      </c>
      <c r="J20" s="70">
        <f>SUM(J21:J23)</f>
        <v>4862846</v>
      </c>
    </row>
    <row r="21" spans="1:10" s="2" customFormat="1" ht="13.5" customHeight="1">
      <c r="A21" s="410" t="s">
        <v>724</v>
      </c>
      <c r="B21" s="410"/>
      <c r="C21" s="410"/>
      <c r="D21" s="410"/>
      <c r="E21" s="410"/>
      <c r="F21" s="410"/>
      <c r="G21" s="19">
        <v>138</v>
      </c>
      <c r="H21" s="20"/>
      <c r="I21" s="71">
        <v>3156211</v>
      </c>
      <c r="J21" s="71">
        <v>3178749</v>
      </c>
    </row>
    <row r="22" spans="1:10" s="2" customFormat="1" ht="13.5" customHeight="1">
      <c r="A22" s="410" t="s">
        <v>961</v>
      </c>
      <c r="B22" s="410"/>
      <c r="C22" s="410"/>
      <c r="D22" s="410"/>
      <c r="E22" s="410"/>
      <c r="F22" s="410"/>
      <c r="G22" s="19">
        <v>139</v>
      </c>
      <c r="H22" s="20"/>
      <c r="I22" s="71">
        <v>980850</v>
      </c>
      <c r="J22" s="71">
        <v>993520</v>
      </c>
    </row>
    <row r="23" spans="1:10" s="2" customFormat="1" ht="13.5" customHeight="1">
      <c r="A23" s="410" t="s">
        <v>962</v>
      </c>
      <c r="B23" s="410"/>
      <c r="C23" s="410"/>
      <c r="D23" s="410"/>
      <c r="E23" s="410"/>
      <c r="F23" s="410"/>
      <c r="G23" s="19">
        <v>140</v>
      </c>
      <c r="H23" s="20"/>
      <c r="I23" s="71">
        <v>686084</v>
      </c>
      <c r="J23" s="71">
        <v>690577</v>
      </c>
    </row>
    <row r="24" spans="1:10" s="2" customFormat="1" ht="13.5" customHeight="1">
      <c r="A24" s="381" t="s">
        <v>259</v>
      </c>
      <c r="B24" s="381"/>
      <c r="C24" s="381"/>
      <c r="D24" s="381"/>
      <c r="E24" s="381"/>
      <c r="F24" s="381"/>
      <c r="G24" s="19">
        <v>141</v>
      </c>
      <c r="H24" s="20"/>
      <c r="I24" s="71">
        <v>233226</v>
      </c>
      <c r="J24" s="71">
        <v>424504</v>
      </c>
    </row>
    <row r="25" spans="1:10" s="2" customFormat="1" ht="13.5" customHeight="1">
      <c r="A25" s="381" t="s">
        <v>260</v>
      </c>
      <c r="B25" s="381"/>
      <c r="C25" s="381"/>
      <c r="D25" s="381"/>
      <c r="E25" s="381"/>
      <c r="F25" s="381"/>
      <c r="G25" s="19">
        <v>142</v>
      </c>
      <c r="H25" s="20"/>
      <c r="I25" s="71">
        <v>882369</v>
      </c>
      <c r="J25" s="71">
        <v>885400</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19910</v>
      </c>
      <c r="J36" s="71">
        <v>62284</v>
      </c>
    </row>
    <row r="37" spans="1:10" s="2" customFormat="1" ht="13.5" customHeight="1">
      <c r="A37" s="383" t="s">
        <v>1842</v>
      </c>
      <c r="B37" s="383"/>
      <c r="C37" s="383"/>
      <c r="D37" s="383"/>
      <c r="E37" s="383"/>
      <c r="F37" s="383"/>
      <c r="G37" s="19">
        <v>154</v>
      </c>
      <c r="H37" s="20"/>
      <c r="I37" s="70">
        <f>SUM(I38:I47)</f>
        <v>10632</v>
      </c>
      <c r="J37" s="70">
        <f>SUM(J38:J47)</f>
        <v>158</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10632</v>
      </c>
      <c r="J44" s="71">
        <v>94</v>
      </c>
    </row>
    <row r="45" spans="1:10" s="2" customFormat="1" ht="13.5" customHeight="1">
      <c r="A45" s="381" t="s">
        <v>1428</v>
      </c>
      <c r="B45" s="381"/>
      <c r="C45" s="381"/>
      <c r="D45" s="381"/>
      <c r="E45" s="381"/>
      <c r="F45" s="381"/>
      <c r="G45" s="19">
        <v>162</v>
      </c>
      <c r="H45" s="20"/>
      <c r="I45" s="71"/>
      <c r="J45" s="71">
        <v>64</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43308</v>
      </c>
      <c r="J48" s="70">
        <f>SUM(J49:J55)</f>
        <v>55773</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43286</v>
      </c>
      <c r="J51" s="71">
        <v>55773</v>
      </c>
    </row>
    <row r="52" spans="1:10" s="2" customFormat="1" ht="13.5" customHeight="1">
      <c r="A52" s="404" t="s">
        <v>1439</v>
      </c>
      <c r="B52" s="404"/>
      <c r="C52" s="404"/>
      <c r="D52" s="404"/>
      <c r="E52" s="404"/>
      <c r="F52" s="404"/>
      <c r="G52" s="19">
        <v>169</v>
      </c>
      <c r="H52" s="20"/>
      <c r="I52" s="71">
        <v>22</v>
      </c>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9227612</v>
      </c>
      <c r="J60" s="70">
        <f>J8+J37+J56+J57</f>
        <v>9090970</v>
      </c>
    </row>
    <row r="61" spans="1:10" s="2" customFormat="1" ht="13.5" customHeight="1">
      <c r="A61" s="383" t="s">
        <v>1845</v>
      </c>
      <c r="B61" s="383"/>
      <c r="C61" s="383"/>
      <c r="D61" s="383"/>
      <c r="E61" s="383"/>
      <c r="F61" s="383"/>
      <c r="G61" s="19">
        <v>178</v>
      </c>
      <c r="H61" s="20"/>
      <c r="I61" s="70">
        <f>I14+I48+I58+I59</f>
        <v>9133206</v>
      </c>
      <c r="J61" s="70">
        <f>J14+J48+J58+J59</f>
        <v>8989431</v>
      </c>
    </row>
    <row r="62" spans="1:12" s="2" customFormat="1" ht="13.5" customHeight="1">
      <c r="A62" s="383" t="s">
        <v>2581</v>
      </c>
      <c r="B62" s="383"/>
      <c r="C62" s="383"/>
      <c r="D62" s="383"/>
      <c r="E62" s="383"/>
      <c r="F62" s="383"/>
      <c r="G62" s="19">
        <v>179</v>
      </c>
      <c r="H62" s="20"/>
      <c r="I62" s="70">
        <f>I60-I61</f>
        <v>94406</v>
      </c>
      <c r="J62" s="70">
        <f>J60-J61</f>
        <v>101539</v>
      </c>
      <c r="L62" s="2" t="s">
        <v>2591</v>
      </c>
    </row>
    <row r="63" spans="1:10" s="2" customFormat="1" ht="13.5" customHeight="1">
      <c r="A63" s="404" t="s">
        <v>2658</v>
      </c>
      <c r="B63" s="404"/>
      <c r="C63" s="404"/>
      <c r="D63" s="404"/>
      <c r="E63" s="404"/>
      <c r="F63" s="404"/>
      <c r="G63" s="19">
        <v>180</v>
      </c>
      <c r="H63" s="20"/>
      <c r="I63" s="70">
        <f>IF(I60&gt;I61,I60-I61,0)</f>
        <v>94406</v>
      </c>
      <c r="J63" s="70">
        <f>IF(J60&gt;J61,J60-J61,0)</f>
        <v>101539</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18097</v>
      </c>
      <c r="J65" s="71">
        <v>24922</v>
      </c>
      <c r="L65" s="2" t="s">
        <v>2591</v>
      </c>
    </row>
    <row r="66" spans="1:12" s="2" customFormat="1" ht="13.5" customHeight="1">
      <c r="A66" s="383" t="s">
        <v>2582</v>
      </c>
      <c r="B66" s="383"/>
      <c r="C66" s="383"/>
      <c r="D66" s="383"/>
      <c r="E66" s="383"/>
      <c r="F66" s="383"/>
      <c r="G66" s="19">
        <v>183</v>
      </c>
      <c r="H66" s="20"/>
      <c r="I66" s="70">
        <f>I62-I65</f>
        <v>76309</v>
      </c>
      <c r="J66" s="70">
        <f>J62-J65</f>
        <v>76617</v>
      </c>
      <c r="L66" s="2" t="s">
        <v>2591</v>
      </c>
    </row>
    <row r="67" spans="1:10" s="2" customFormat="1" ht="13.5" customHeight="1">
      <c r="A67" s="404" t="s">
        <v>779</v>
      </c>
      <c r="B67" s="404"/>
      <c r="C67" s="404"/>
      <c r="D67" s="404"/>
      <c r="E67" s="404"/>
      <c r="F67" s="404"/>
      <c r="G67" s="19">
        <v>184</v>
      </c>
      <c r="H67" s="20"/>
      <c r="I67" s="70">
        <f>IF(I66&gt;0,I66,0)</f>
        <v>76309</v>
      </c>
      <c r="J67" s="70">
        <f>IF(J66&gt;0,J66,0)</f>
        <v>76617</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51" sqref="J5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37927943647; EKO KONG d.o.o. za komunalne djelatnosti</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v>67265</v>
      </c>
      <c r="J20" s="77">
        <v>75424</v>
      </c>
    </row>
    <row r="21" spans="1:10" s="2" customFormat="1" ht="13.5" customHeight="1">
      <c r="A21" s="421" t="s">
        <v>762</v>
      </c>
      <c r="B21" s="421"/>
      <c r="C21" s="421"/>
      <c r="D21" s="421"/>
      <c r="E21" s="421"/>
      <c r="F21" s="421"/>
      <c r="G21" s="430"/>
      <c r="H21" s="21">
        <v>229</v>
      </c>
      <c r="I21" s="78">
        <v>311305</v>
      </c>
      <c r="J21" s="78">
        <v>157924</v>
      </c>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356397</v>
      </c>
      <c r="J26" s="77">
        <v>361444</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8497857</v>
      </c>
      <c r="J35" s="78">
        <v>8035950</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8854254</v>
      </c>
      <c r="J37" s="94">
        <v>8397394</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v>301410</v>
      </c>
      <c r="J43" s="77">
        <v>593504</v>
      </c>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264084</v>
      </c>
      <c r="J50" s="77">
        <v>253879</v>
      </c>
    </row>
    <row r="51" spans="1:10" s="2" customFormat="1" ht="24.75" customHeight="1">
      <c r="A51" s="404" t="s">
        <v>2219</v>
      </c>
      <c r="B51" s="404"/>
      <c r="C51" s="404"/>
      <c r="D51" s="404"/>
      <c r="E51" s="404"/>
      <c r="F51" s="404"/>
      <c r="G51" s="427"/>
      <c r="H51" s="19">
        <v>253</v>
      </c>
      <c r="I51" s="77">
        <v>89678</v>
      </c>
      <c r="J51" s="77">
        <v>68509</v>
      </c>
    </row>
    <row r="52" spans="1:10" s="2" customFormat="1" ht="24.75" customHeight="1">
      <c r="A52" s="404" t="s">
        <v>2443</v>
      </c>
      <c r="B52" s="404"/>
      <c r="C52" s="404"/>
      <c r="D52" s="404"/>
      <c r="E52" s="404"/>
      <c r="F52" s="404"/>
      <c r="G52" s="427"/>
      <c r="H52" s="19">
        <v>254</v>
      </c>
      <c r="I52" s="77">
        <v>188479</v>
      </c>
      <c r="J52" s="77">
        <v>189645</v>
      </c>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94456</v>
      </c>
      <c r="J60" s="77">
        <v>93863</v>
      </c>
    </row>
    <row r="61" spans="1:10" s="2" customFormat="1" ht="13.5" customHeight="1">
      <c r="A61" s="431" t="s">
        <v>2445</v>
      </c>
      <c r="B61" s="431"/>
      <c r="C61" s="431"/>
      <c r="D61" s="431"/>
      <c r="E61" s="431"/>
      <c r="F61" s="431"/>
      <c r="G61" s="432"/>
      <c r="H61" s="19">
        <v>263</v>
      </c>
      <c r="I61" s="77">
        <v>94456</v>
      </c>
      <c r="J61" s="77">
        <v>93863</v>
      </c>
    </row>
    <row r="62" spans="1:10" s="2" customFormat="1" ht="13.5" customHeight="1">
      <c r="A62" s="404" t="s">
        <v>2439</v>
      </c>
      <c r="B62" s="404"/>
      <c r="C62" s="404"/>
      <c r="D62" s="404"/>
      <c r="E62" s="404"/>
      <c r="F62" s="404"/>
      <c r="G62" s="427"/>
      <c r="H62" s="19">
        <v>264</v>
      </c>
      <c r="I62" s="77">
        <v>29945</v>
      </c>
      <c r="J62" s="77">
        <v>23534</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v>26432</v>
      </c>
      <c r="J64" s="77">
        <v>31300</v>
      </c>
    </row>
    <row r="65" spans="1:10" s="2" customFormat="1" ht="13.5" customHeight="1">
      <c r="A65" s="404" t="s">
        <v>2442</v>
      </c>
      <c r="B65" s="404"/>
      <c r="C65" s="404"/>
      <c r="D65" s="404"/>
      <c r="E65" s="404"/>
      <c r="F65" s="404"/>
      <c r="G65" s="427"/>
      <c r="H65" s="19">
        <v>267</v>
      </c>
      <c r="I65" s="77">
        <v>768600</v>
      </c>
      <c r="J65" s="77">
        <v>783252</v>
      </c>
    </row>
    <row r="66" spans="1:10" s="2" customFormat="1" ht="13.5" customHeight="1">
      <c r="A66" s="431" t="s">
        <v>2903</v>
      </c>
      <c r="B66" s="431"/>
      <c r="C66" s="431"/>
      <c r="D66" s="431"/>
      <c r="E66" s="431"/>
      <c r="F66" s="431"/>
      <c r="G66" s="432"/>
      <c r="H66" s="19">
        <v>268</v>
      </c>
      <c r="I66" s="77">
        <v>8000</v>
      </c>
      <c r="J66" s="77">
        <v>16000</v>
      </c>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10632</v>
      </c>
      <c r="J73" s="94">
        <v>94</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43286</v>
      </c>
      <c r="J76" s="78">
        <v>55773</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990509</v>
      </c>
      <c r="J78" s="228">
        <f>SUM(J79:J82)</f>
        <v>52042</v>
      </c>
    </row>
    <row r="79" spans="1:10" s="2" customFormat="1" ht="13.5" customHeight="1">
      <c r="A79" s="404" t="s">
        <v>629</v>
      </c>
      <c r="B79" s="404"/>
      <c r="C79" s="404"/>
      <c r="D79" s="404"/>
      <c r="E79" s="404"/>
      <c r="F79" s="404"/>
      <c r="G79" s="427"/>
      <c r="H79" s="19">
        <v>279</v>
      </c>
      <c r="I79" s="77">
        <v>28465</v>
      </c>
      <c r="J79" s="77"/>
    </row>
    <row r="80" spans="1:10" s="2" customFormat="1" ht="13.5" customHeight="1">
      <c r="A80" s="404" t="s">
        <v>630</v>
      </c>
      <c r="B80" s="404"/>
      <c r="C80" s="404"/>
      <c r="D80" s="404"/>
      <c r="E80" s="404"/>
      <c r="F80" s="404"/>
      <c r="G80" s="427"/>
      <c r="H80" s="19">
        <v>280</v>
      </c>
      <c r="I80" s="77">
        <v>840426</v>
      </c>
      <c r="J80" s="77">
        <v>52042</v>
      </c>
    </row>
    <row r="81" spans="1:10" s="2" customFormat="1" ht="13.5" customHeight="1">
      <c r="A81" s="404" t="s">
        <v>1</v>
      </c>
      <c r="B81" s="404"/>
      <c r="C81" s="404"/>
      <c r="D81" s="404"/>
      <c r="E81" s="404"/>
      <c r="F81" s="404"/>
      <c r="G81" s="427"/>
      <c r="H81" s="19">
        <v>281</v>
      </c>
      <c r="I81" s="77">
        <v>121618</v>
      </c>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990509</v>
      </c>
      <c r="J84" s="77">
        <v>52042</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37927943647; EKO KONG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37927943647; EKO KONG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Ljiljana Miletić</cp:lastModifiedBy>
  <cp:lastPrinted>2021-04-26T16:08:05Z</cp:lastPrinted>
  <dcterms:created xsi:type="dcterms:W3CDTF">2008-10-17T11:51:54Z</dcterms:created>
  <dcterms:modified xsi:type="dcterms:W3CDTF">2021-04-26T16:08:51Z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